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12690" tabRatio="207" firstSheet="1" activeTab="1"/>
  </bookViews>
  <sheets>
    <sheet name="Лист1" sheetId="1" r:id="rId1"/>
    <sheet name="Балансы" sheetId="2" r:id="rId2"/>
    <sheet name="вспомогательная таблица" sheetId="3" r:id="rId3"/>
  </sheets>
  <definedNames>
    <definedName name="_xlnm.Print_Area" localSheetId="1">'Балансы'!$A$1:$I$58</definedName>
  </definedNames>
  <calcPr fullCalcOnLoad="1"/>
</workbook>
</file>

<file path=xl/sharedStrings.xml><?xml version="1.0" encoding="utf-8"?>
<sst xmlns="http://schemas.openxmlformats.org/spreadsheetml/2006/main" count="97" uniqueCount="79">
  <si>
    <t>КПД котельной брутто - в %</t>
  </si>
  <si>
    <t>Расход условного топлива на 1 Гкал в кг</t>
  </si>
  <si>
    <t>Южная</t>
  </si>
  <si>
    <t>Западная</t>
  </si>
  <si>
    <t>Больничный комплекс</t>
  </si>
  <si>
    <t>Школа глухонемых</t>
  </si>
  <si>
    <t>Урицкого, 16</t>
  </si>
  <si>
    <t>Совхоз-техникум</t>
  </si>
  <si>
    <t>Сельхозакадемия</t>
  </si>
  <si>
    <t>Злобина, 51б</t>
  </si>
  <si>
    <t xml:space="preserve">Пархоменко, 29в </t>
  </si>
  <si>
    <t>Аксакова</t>
  </si>
  <si>
    <t>Пермская, 1</t>
  </si>
  <si>
    <t xml:space="preserve">Школа № 60 </t>
  </si>
  <si>
    <t>Воронежская</t>
  </si>
  <si>
    <t>Ломоносова, 4</t>
  </si>
  <si>
    <t>Школа № 8</t>
  </si>
  <si>
    <t>Школа № 5</t>
  </si>
  <si>
    <t>Измайлова, 41</t>
  </si>
  <si>
    <t>Павлушкина, 19</t>
  </si>
  <si>
    <t>Привокзальная</t>
  </si>
  <si>
    <t>Школа № 40</t>
  </si>
  <si>
    <t>Каляева, 7</t>
  </si>
  <si>
    <t>Итого:</t>
  </si>
  <si>
    <t>Наименование котельной</t>
  </si>
  <si>
    <t>№ п/п</t>
  </si>
  <si>
    <t>пос.Монтажный</t>
  </si>
  <si>
    <t>Военный городок 2</t>
  </si>
  <si>
    <t>Гостиница Пенза</t>
  </si>
  <si>
    <t xml:space="preserve">Ортопедическое предприятие </t>
  </si>
  <si>
    <t>пос.Заря</t>
  </si>
  <si>
    <t>Библиотека им.Лермонтова</t>
  </si>
  <si>
    <t>Агрохимлаборатория</t>
  </si>
  <si>
    <t>Кордон Студеный</t>
  </si>
  <si>
    <t>4 пр.Терновского</t>
  </si>
  <si>
    <t>610 квартал</t>
  </si>
  <si>
    <t>Галетная</t>
  </si>
  <si>
    <t>Ягодная</t>
  </si>
  <si>
    <t>Роддом № 2</t>
  </si>
  <si>
    <t>Установленная тепловая мощность, Гкал/ч</t>
  </si>
  <si>
    <t>Располагаемая тепловая мощность, Гкал/ч</t>
  </si>
  <si>
    <t>Собственные нужды источника, Гкал/ч</t>
  </si>
  <si>
    <t>Тепловые потери в сетях, Гкал/ч</t>
  </si>
  <si>
    <t>Тепловая нагрузка потребителей, Гкал/ч</t>
  </si>
  <si>
    <t>Резерв-дефицит тепловой мощности, Гкал/ч</t>
  </si>
  <si>
    <t>Таблица 6.5</t>
  </si>
  <si>
    <t>Наименование источника</t>
  </si>
  <si>
    <t>Установленная мощность, Гкал/ч</t>
  </si>
  <si>
    <t>Располагаемая мощность, Гкал/ч</t>
  </si>
  <si>
    <t>отопление</t>
  </si>
  <si>
    <t>бак</t>
  </si>
  <si>
    <t>хозяйств</t>
  </si>
  <si>
    <t>прочие</t>
  </si>
  <si>
    <t>Собственные нужды, Гкал/ч</t>
  </si>
  <si>
    <t>Тепловая мощность нетто, Гкал/ч</t>
  </si>
  <si>
    <t>Потери в тепловых сетях, Гкал/ч</t>
  </si>
  <si>
    <t>Резерв(+), дефицит(-) тепловой мощности, Гкал/ч</t>
  </si>
  <si>
    <t>Школа № 60</t>
  </si>
  <si>
    <t>Квартал 610</t>
  </si>
  <si>
    <t>Аксакова (детский сад №2)</t>
  </si>
  <si>
    <t>Измайлова</t>
  </si>
  <si>
    <t>Павлушкина</t>
  </si>
  <si>
    <t>Ломоносова</t>
  </si>
  <si>
    <t>Пермская</t>
  </si>
  <si>
    <t>Пархоменко</t>
  </si>
  <si>
    <t>Каляева</t>
  </si>
  <si>
    <t>Злобина</t>
  </si>
  <si>
    <t>4-й пр. Терновского</t>
  </si>
  <si>
    <t>Ортопедическое предприятие</t>
  </si>
  <si>
    <t>Гостиница "Пенза"</t>
  </si>
  <si>
    <t>Библиотека им. Лермонтова</t>
  </si>
  <si>
    <t>пос. Монтажный</t>
  </si>
  <si>
    <t>пос. Заря</t>
  </si>
  <si>
    <t>Военный городок № 2</t>
  </si>
  <si>
    <t>Роддом №2</t>
  </si>
  <si>
    <t xml:space="preserve">10. Заключение о возможности, условиях (режимах) и сроках дальнейшей эксплуатации объектов системы теплоснабжения.
</t>
  </si>
  <si>
    <t>Таблица  Балансы располагаемогй мощности и присоединенной тепловой нагрузки по состоянию на 2019 год</t>
  </si>
  <si>
    <r>
      <t xml:space="preserve">   Объекты теплоснабжения могут эксплуатироваться до 2031 года и более при своевременном выполнении мероприятий предусмотренных перспективной схемой теплоснабжения города Пензы.
Режимы работы объектов, их тепловая мощность приводится в таблице</t>
    </r>
    <r>
      <rPr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.
В таблице приведены значения существующей и перспективной тепловой мощности котельных нетто, то есть располагаемой мощности котельных с учетом затрат тепловой энергии на собственные нужды.
</t>
    </r>
  </si>
  <si>
    <t xml:space="preserve">   Дефицит тепловой мощности наблюдается на котельной Галетная, Злобина, пос.Монтажный, Привокзальная.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</si>
</sst>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\ _₽_-;\-* #,##0.000\ _₽_-;_-* &quot;-&quot;???\ _₽_-;_-@_-"/>
    <numFmt numFmtId="183" formatCode="_-* #,##0.0000\ _₽_-;\-* #,##0.0000\ _₽_-;_-* &quot;-&quot;??\ _₽_-;_-@_-"/>
    <numFmt numFmtId="184" formatCode="_-* #,##0\ _₽_-;\-* #,##0\ _₽_-;_-* &quot;-&quot;??\ _₽_-;_-@_-"/>
    <numFmt numFmtId="185" formatCode="_-* #,##0.000\ _₽_-;\-* #,##0.000\ _₽_-;_-* &quot;-&quot;??\ _₽_-;_-@_-"/>
    <numFmt numFmtId="186" formatCode="_-* #,##0.0000\ _₽_-;\-* #,##0.0000\ _₽_-;_-* &quot;-&quot;????\ _₽_-;_-@_-"/>
    <numFmt numFmtId="187" formatCode="0.00000000"/>
    <numFmt numFmtId="188" formatCode="0.0000000"/>
  </numFmts>
  <fonts count="65">
    <font>
      <sz val="10"/>
      <name val="Arial Cyr"/>
      <family val="2"/>
    </font>
    <font>
      <sz val="10"/>
      <name val="Arial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2"/>
      <color indexed="8"/>
      <name val="Arial Cyr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 Cyr"/>
      <family val="2"/>
    </font>
    <font>
      <b/>
      <sz val="10"/>
      <color theme="1"/>
      <name val="Arial Cyr"/>
      <family val="2"/>
    </font>
    <font>
      <b/>
      <sz val="11"/>
      <color theme="1"/>
      <name val="Arial Cyr"/>
      <family val="2"/>
    </font>
    <font>
      <b/>
      <sz val="12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2" fontId="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Fill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9" fillId="0" borderId="19" xfId="6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5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80" fontId="1" fillId="0" borderId="29" xfId="60" applyNumberFormat="1" applyFont="1" applyFill="1" applyBorder="1" applyAlignment="1">
      <alignment horizontal="center"/>
    </xf>
    <xf numFmtId="180" fontId="1" fillId="0" borderId="30" xfId="60" applyNumberFormat="1" applyFont="1" applyFill="1" applyBorder="1" applyAlignment="1">
      <alignment horizontal="center"/>
    </xf>
    <xf numFmtId="180" fontId="1" fillId="0" borderId="31" xfId="6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180" fontId="1" fillId="0" borderId="33" xfId="6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80" fontId="9" fillId="0" borderId="38" xfId="60" applyNumberFormat="1" applyFont="1" applyFill="1" applyBorder="1" applyAlignment="1">
      <alignment horizontal="center"/>
    </xf>
    <xf numFmtId="0" fontId="56" fillId="0" borderId="0" xfId="0" applyFont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0" borderId="39" xfId="0" applyFont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39" xfId="0" applyFont="1" applyBorder="1" applyAlignment="1">
      <alignment vertical="center" wrapText="1"/>
    </xf>
    <xf numFmtId="183" fontId="58" fillId="33" borderId="39" xfId="60" applyNumberFormat="1" applyFont="1" applyFill="1" applyBorder="1" applyAlignment="1">
      <alignment horizontal="center" vertical="center" wrapText="1"/>
    </xf>
    <xf numFmtId="184" fontId="58" fillId="33" borderId="39" xfId="60" applyNumberFormat="1" applyFont="1" applyFill="1" applyBorder="1" applyAlignment="1">
      <alignment horizontal="center" vertical="center" wrapText="1"/>
    </xf>
    <xf numFmtId="174" fontId="59" fillId="0" borderId="39" xfId="0" applyNumberFormat="1" applyFont="1" applyBorder="1" applyAlignment="1">
      <alignment horizontal="center" vertical="center" wrapText="1"/>
    </xf>
    <xf numFmtId="174" fontId="58" fillId="0" borderId="39" xfId="0" applyNumberFormat="1" applyFont="1" applyBorder="1" applyAlignment="1">
      <alignment horizontal="center" vertical="center" wrapText="1"/>
    </xf>
    <xf numFmtId="185" fontId="59" fillId="0" borderId="40" xfId="0" applyNumberFormat="1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183" fontId="59" fillId="0" borderId="4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38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57" fillId="33" borderId="40" xfId="0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8" fillId="0" borderId="42" xfId="0" applyFont="1" applyFill="1" applyBorder="1" applyAlignment="1">
      <alignment vertical="center" wrapText="1"/>
    </xf>
    <xf numFmtId="180" fontId="1" fillId="0" borderId="39" xfId="60" applyNumberFormat="1" applyBorder="1" applyAlignment="1">
      <alignment horizontal="center" vertical="center" wrapText="1"/>
    </xf>
    <xf numFmtId="180" fontId="1" fillId="0" borderId="42" xfId="60" applyNumberFormat="1" applyFill="1" applyBorder="1" applyAlignment="1">
      <alignment horizontal="center" vertical="center" wrapText="1"/>
    </xf>
    <xf numFmtId="181" fontId="1" fillId="33" borderId="39" xfId="60" applyNumberFormat="1" applyFont="1" applyFill="1" applyBorder="1" applyAlignment="1">
      <alignment horizontal="center"/>
    </xf>
    <xf numFmtId="181" fontId="1" fillId="33" borderId="43" xfId="60" applyNumberFormat="1" applyFont="1" applyFill="1" applyBorder="1" applyAlignment="1">
      <alignment horizontal="center"/>
    </xf>
    <xf numFmtId="181" fontId="1" fillId="33" borderId="44" xfId="60" applyNumberFormat="1" applyFont="1" applyFill="1" applyBorder="1" applyAlignment="1">
      <alignment horizontal="center"/>
    </xf>
    <xf numFmtId="181" fontId="1" fillId="33" borderId="45" xfId="60" applyNumberFormat="1" applyFont="1" applyFill="1" applyBorder="1" applyAlignment="1">
      <alignment horizontal="center"/>
    </xf>
    <xf numFmtId="181" fontId="1" fillId="33" borderId="46" xfId="60" applyNumberFormat="1" applyFont="1" applyFill="1" applyBorder="1" applyAlignment="1">
      <alignment horizontal="center"/>
    </xf>
    <xf numFmtId="181" fontId="1" fillId="33" borderId="47" xfId="60" applyNumberFormat="1" applyFont="1" applyFill="1" applyBorder="1" applyAlignment="1">
      <alignment horizontal="center"/>
    </xf>
    <xf numFmtId="181" fontId="1" fillId="33" borderId="48" xfId="60" applyNumberFormat="1" applyFont="1" applyFill="1" applyBorder="1" applyAlignment="1">
      <alignment horizontal="center"/>
    </xf>
    <xf numFmtId="171" fontId="1" fillId="34" borderId="39" xfId="60" applyFont="1" applyFill="1" applyBorder="1" applyAlignment="1">
      <alignment horizontal="center"/>
    </xf>
    <xf numFmtId="2" fontId="58" fillId="0" borderId="3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180" fontId="1" fillId="0" borderId="49" xfId="60" applyNumberFormat="1" applyBorder="1" applyAlignment="1">
      <alignment horizontal="center" vertical="center" wrapText="1"/>
    </xf>
    <xf numFmtId="184" fontId="58" fillId="33" borderId="49" xfId="60" applyNumberFormat="1" applyFont="1" applyFill="1" applyBorder="1" applyAlignment="1">
      <alignment horizontal="center" vertical="center" wrapText="1"/>
    </xf>
    <xf numFmtId="174" fontId="59" fillId="0" borderId="49" xfId="0" applyNumberFormat="1" applyFont="1" applyBorder="1" applyAlignment="1">
      <alignment horizontal="center" vertical="center" wrapText="1"/>
    </xf>
    <xf numFmtId="174" fontId="58" fillId="0" borderId="49" xfId="0" applyNumberFormat="1" applyFont="1" applyBorder="1" applyAlignment="1">
      <alignment horizontal="center" vertical="center" wrapText="1"/>
    </xf>
    <xf numFmtId="185" fontId="59" fillId="0" borderId="50" xfId="0" applyNumberFormat="1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2" fontId="58" fillId="0" borderId="49" xfId="0" applyNumberFormat="1" applyFont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181" fontId="1" fillId="33" borderId="39" xfId="6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Font="1" applyFill="1" applyBorder="1" applyAlignment="1">
      <alignment/>
    </xf>
    <xf numFmtId="173" fontId="0" fillId="0" borderId="29" xfId="0" applyNumberFormat="1" applyFont="1" applyFill="1" applyBorder="1" applyAlignment="1">
      <alignment horizontal="center"/>
    </xf>
    <xf numFmtId="173" fontId="0" fillId="0" borderId="30" xfId="0" applyNumberFormat="1" applyFont="1" applyFill="1" applyBorder="1" applyAlignment="1">
      <alignment horizontal="center"/>
    </xf>
    <xf numFmtId="173" fontId="0" fillId="0" borderId="31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20" xfId="0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181" fontId="60" fillId="0" borderId="22" xfId="60" applyNumberFormat="1" applyFont="1" applyFill="1" applyBorder="1" applyAlignment="1">
      <alignment horizontal="center"/>
    </xf>
    <xf numFmtId="180" fontId="60" fillId="0" borderId="22" xfId="60" applyNumberFormat="1" applyFont="1" applyFill="1" applyBorder="1" applyAlignment="1">
      <alignment horizontal="center"/>
    </xf>
    <xf numFmtId="181" fontId="60" fillId="0" borderId="52" xfId="60" applyNumberFormat="1" applyFont="1" applyFill="1" applyBorder="1" applyAlignment="1">
      <alignment horizontal="center"/>
    </xf>
    <xf numFmtId="180" fontId="60" fillId="0" borderId="26" xfId="60" applyNumberFormat="1" applyFont="1" applyFill="1" applyBorder="1" applyAlignment="1">
      <alignment horizontal="center"/>
    </xf>
    <xf numFmtId="181" fontId="60" fillId="0" borderId="53" xfId="60" applyNumberFormat="1" applyFont="1" applyFill="1" applyBorder="1" applyAlignment="1">
      <alignment horizontal="center"/>
    </xf>
    <xf numFmtId="180" fontId="60" fillId="0" borderId="32" xfId="60" applyNumberFormat="1" applyFont="1" applyFill="1" applyBorder="1" applyAlignment="1">
      <alignment horizontal="center"/>
    </xf>
    <xf numFmtId="181" fontId="60" fillId="0" borderId="54" xfId="60" applyNumberFormat="1" applyFont="1" applyFill="1" applyBorder="1" applyAlignment="1">
      <alignment horizontal="center"/>
    </xf>
    <xf numFmtId="180" fontId="60" fillId="0" borderId="35" xfId="60" applyNumberFormat="1" applyFont="1" applyFill="1" applyBorder="1" applyAlignment="1">
      <alignment horizontal="center"/>
    </xf>
    <xf numFmtId="180" fontId="56" fillId="0" borderId="19" xfId="6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view="pageBreakPreview" zoomScaleSheetLayoutView="100" zoomScalePageLayoutView="0" workbookViewId="0" topLeftCell="A2">
      <selection activeCell="B40" sqref="B40"/>
    </sheetView>
  </sheetViews>
  <sheetFormatPr defaultColWidth="9.00390625" defaultRowHeight="12.75"/>
  <cols>
    <col min="1" max="1" width="13.375" style="1" customWidth="1"/>
    <col min="2" max="2" width="16.625" style="1" customWidth="1"/>
  </cols>
  <sheetData>
    <row r="2" spans="1:2" ht="51">
      <c r="A2" s="2" t="s">
        <v>0</v>
      </c>
      <c r="B2" s="3" t="s">
        <v>1</v>
      </c>
    </row>
    <row r="3" spans="1:2" ht="12.75">
      <c r="A3" s="4">
        <v>60</v>
      </c>
      <c r="B3" s="5">
        <v>238.1</v>
      </c>
    </row>
    <row r="4" spans="1:2" ht="12.75">
      <c r="A4" s="6">
        <v>62</v>
      </c>
      <c r="B4" s="7">
        <v>230.41</v>
      </c>
    </row>
    <row r="5" spans="1:2" ht="12.75">
      <c r="A5" s="6">
        <v>64</v>
      </c>
      <c r="B5" s="7">
        <v>223.21</v>
      </c>
    </row>
    <row r="6" spans="1:2" ht="12.75">
      <c r="A6" s="6">
        <v>66</v>
      </c>
      <c r="B6" s="7">
        <v>216.45</v>
      </c>
    </row>
    <row r="7" spans="1:2" ht="12.75">
      <c r="A7" s="6">
        <v>68</v>
      </c>
      <c r="B7" s="7">
        <v>210.08</v>
      </c>
    </row>
    <row r="8" spans="1:2" ht="12.75">
      <c r="A8" s="6">
        <v>70</v>
      </c>
      <c r="B8" s="7">
        <v>204.08</v>
      </c>
    </row>
    <row r="9" spans="1:2" ht="12.75">
      <c r="A9" s="6">
        <v>72</v>
      </c>
      <c r="B9" s="7">
        <v>198.41</v>
      </c>
    </row>
    <row r="10" spans="1:2" ht="12.75">
      <c r="A10" s="6">
        <v>74</v>
      </c>
      <c r="B10" s="7">
        <v>193.05</v>
      </c>
    </row>
    <row r="11" spans="1:2" ht="12.75">
      <c r="A11" s="6">
        <v>76</v>
      </c>
      <c r="B11" s="7">
        <v>187.97</v>
      </c>
    </row>
    <row r="12" spans="1:2" ht="12.75">
      <c r="A12" s="6">
        <v>78</v>
      </c>
      <c r="B12" s="7">
        <v>183.15</v>
      </c>
    </row>
    <row r="13" spans="1:2" ht="12.75">
      <c r="A13" s="6">
        <v>80</v>
      </c>
      <c r="B13" s="7">
        <v>178.57</v>
      </c>
    </row>
    <row r="14" spans="1:2" ht="12.75">
      <c r="A14" s="8">
        <v>81</v>
      </c>
      <c r="B14" s="9">
        <f>B13-((A14-A13)*(B13-B15)/(A15-A13))</f>
        <v>176.39499999999998</v>
      </c>
    </row>
    <row r="15" spans="1:2" ht="12.75">
      <c r="A15" s="6">
        <v>82</v>
      </c>
      <c r="B15" s="7">
        <v>174.22</v>
      </c>
    </row>
    <row r="16" spans="1:2" ht="12.75">
      <c r="A16" s="8">
        <v>82.5</v>
      </c>
      <c r="B16" s="9">
        <f>B15-((A16-A15)*(B15-B18)/(A18-A15))</f>
        <v>173.1825</v>
      </c>
    </row>
    <row r="17" spans="1:2" ht="12.75">
      <c r="A17" s="10">
        <v>83.75</v>
      </c>
      <c r="B17" s="9">
        <f>B15-((A17-A15)*(B15-B18)/(A18-A15))</f>
        <v>170.58875</v>
      </c>
    </row>
    <row r="18" spans="1:2" ht="12.75">
      <c r="A18" s="6">
        <v>84</v>
      </c>
      <c r="B18" s="7">
        <v>170.07</v>
      </c>
    </row>
    <row r="19" spans="1:2" ht="12.75">
      <c r="A19" s="8">
        <v>85</v>
      </c>
      <c r="B19" s="9">
        <f>B18-((A19-A18)*(B18-B20)/(A20-A18))</f>
        <v>168.09</v>
      </c>
    </row>
    <row r="20" spans="1:2" ht="12.75">
      <c r="A20" s="6">
        <v>86</v>
      </c>
      <c r="B20" s="7">
        <v>166.11</v>
      </c>
    </row>
    <row r="21" spans="1:2" ht="12.75">
      <c r="A21" s="8">
        <v>86.1</v>
      </c>
      <c r="B21" s="9">
        <f>B19-((A21-A19)*(B19-B24)/(A24-A19))</f>
        <v>165.98166666666668</v>
      </c>
    </row>
    <row r="22" spans="1:2" ht="12.75">
      <c r="A22" s="8">
        <v>86.5</v>
      </c>
      <c r="B22" s="9">
        <f>B20-((A22-A20)*(B20-B24)/(A24-A20))</f>
        <v>165.16750000000002</v>
      </c>
    </row>
    <row r="23" spans="1:2" ht="12.75">
      <c r="A23" s="8">
        <v>87</v>
      </c>
      <c r="B23" s="9">
        <f>B20-((A23-A20)*(B20-B24)/(A24-A20))</f>
        <v>164.22500000000002</v>
      </c>
    </row>
    <row r="24" spans="1:2" ht="12.75">
      <c r="A24" s="6">
        <v>88</v>
      </c>
      <c r="B24" s="7">
        <v>162.34</v>
      </c>
    </row>
    <row r="25" spans="1:2" ht="12.75">
      <c r="A25" s="8">
        <v>89</v>
      </c>
      <c r="B25" s="9">
        <f>B24-((A25-A24)*(B24-B29)/(A29-A24))</f>
        <v>160.535</v>
      </c>
    </row>
    <row r="26" spans="1:2" ht="12.75">
      <c r="A26" s="8">
        <v>89.1</v>
      </c>
      <c r="B26" s="9">
        <f>B24-((A26-A24)*(B24-B29)/(A29-A24))</f>
        <v>160.3545</v>
      </c>
    </row>
    <row r="27" spans="1:2" ht="12.75">
      <c r="A27" s="8">
        <v>89.5</v>
      </c>
      <c r="B27" s="9">
        <f>B24-((A27-A24)*(B24-B29)/(A29-A24))</f>
        <v>159.6325</v>
      </c>
    </row>
    <row r="28" spans="1:2" ht="12.75">
      <c r="A28" s="11">
        <v>89.575</v>
      </c>
      <c r="B28" s="9">
        <f>B24-((A28-A24)*(B24-B29)/(A29-A24))</f>
        <v>159.49712499999998</v>
      </c>
    </row>
    <row r="29" spans="1:2" ht="12.75">
      <c r="A29" s="6">
        <v>90</v>
      </c>
      <c r="B29" s="7">
        <v>158.73</v>
      </c>
    </row>
    <row r="30" spans="1:2" ht="12.75">
      <c r="A30" s="22">
        <v>90.2</v>
      </c>
      <c r="B30" s="9">
        <f>$B$29-((A30-$A$29)*($B$29-$B$40)/($A$40-$A$29))</f>
        <v>158.385</v>
      </c>
    </row>
    <row r="31" spans="1:2" ht="12.75">
      <c r="A31" s="8">
        <v>90.3</v>
      </c>
      <c r="B31" s="9">
        <f>$B$29-((A31-$A$29)*($B$29-$B$40)/($A$40-$A$29))</f>
        <v>158.2125</v>
      </c>
    </row>
    <row r="32" spans="1:2" ht="12.75">
      <c r="A32" s="8">
        <v>90.4</v>
      </c>
      <c r="B32" s="9">
        <f>$B$29-((A32-$A$29)*($B$29-$B$40)/($A$40-$A$29))</f>
        <v>158.04</v>
      </c>
    </row>
    <row r="33" spans="1:2" ht="12.75">
      <c r="A33" s="8">
        <v>90.86</v>
      </c>
      <c r="B33" s="9">
        <f aca="true" t="shared" si="0" ref="B33:B39">$B$29-((A33-$A$29)*($B$29-$B$40)/($A$40-$A$29))</f>
        <v>157.2465</v>
      </c>
    </row>
    <row r="34" spans="1:2" ht="12.75">
      <c r="A34" s="8">
        <v>91</v>
      </c>
      <c r="B34" s="9">
        <f t="shared" si="0"/>
        <v>157.005</v>
      </c>
    </row>
    <row r="35" spans="1:2" ht="12.75">
      <c r="A35" s="8">
        <v>91.2</v>
      </c>
      <c r="B35" s="9">
        <f t="shared" si="0"/>
        <v>156.66</v>
      </c>
    </row>
    <row r="36" spans="1:2" ht="12.75">
      <c r="A36" s="11">
        <v>91.266667</v>
      </c>
      <c r="B36" s="9">
        <f t="shared" si="0"/>
        <v>156.544999425</v>
      </c>
    </row>
    <row r="37" spans="1:2" ht="12.75">
      <c r="A37" s="8">
        <v>91.4</v>
      </c>
      <c r="B37" s="9">
        <f t="shared" si="0"/>
        <v>156.315</v>
      </c>
    </row>
    <row r="38" spans="1:2" ht="12.75">
      <c r="A38" s="8">
        <v>91.6</v>
      </c>
      <c r="B38" s="9">
        <f t="shared" si="0"/>
        <v>155.97</v>
      </c>
    </row>
    <row r="39" spans="1:2" ht="12.75">
      <c r="A39" s="8">
        <v>91.9</v>
      </c>
      <c r="B39" s="9">
        <f t="shared" si="0"/>
        <v>155.4525</v>
      </c>
    </row>
    <row r="40" spans="1:2" ht="12.75">
      <c r="A40" s="6">
        <v>92</v>
      </c>
      <c r="B40" s="7">
        <v>155.28</v>
      </c>
    </row>
    <row r="41" spans="1:2" ht="12.75">
      <c r="A41" s="8">
        <v>93</v>
      </c>
      <c r="B41" s="9">
        <f>B40-((A41-A40)*(B40-B42)/(A42-A40))</f>
        <v>153.62</v>
      </c>
    </row>
    <row r="42" spans="1:2" ht="12.75">
      <c r="A42" s="6">
        <v>94</v>
      </c>
      <c r="B42" s="7">
        <v>151.96</v>
      </c>
    </row>
    <row r="43" spans="1:2" ht="12.75">
      <c r="A43" s="12">
        <v>95</v>
      </c>
      <c r="B43" s="13">
        <v>150.38</v>
      </c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136" zoomScaleSheetLayoutView="136" zoomScalePageLayoutView="0" workbookViewId="0" topLeftCell="A1">
      <selection activeCell="A59" sqref="A59:IV63"/>
    </sheetView>
  </sheetViews>
  <sheetFormatPr defaultColWidth="9.00390625" defaultRowHeight="12.75"/>
  <cols>
    <col min="1" max="1" width="1.75390625" style="0" customWidth="1"/>
    <col min="2" max="2" width="3.75390625" style="0" customWidth="1"/>
    <col min="3" max="3" width="27.75390625" style="27" customWidth="1"/>
    <col min="4" max="4" width="15.00390625" style="43" customWidth="1"/>
    <col min="5" max="5" width="15.75390625" style="43" customWidth="1"/>
    <col min="6" max="7" width="12.75390625" style="128" customWidth="1"/>
    <col min="8" max="9" width="12.75390625" style="43" customWidth="1"/>
    <col min="10" max="10" width="10.25390625" style="0" customWidth="1"/>
    <col min="11" max="11" width="1.12109375" style="0" customWidth="1"/>
    <col min="12" max="12" width="9.125" style="15" customWidth="1"/>
  </cols>
  <sheetData>
    <row r="1" ht="12.75">
      <c r="B1" s="16"/>
    </row>
    <row r="2" spans="2:9" ht="30" customHeight="1">
      <c r="B2" s="145" t="s">
        <v>75</v>
      </c>
      <c r="C2" s="146"/>
      <c r="D2" s="146"/>
      <c r="E2" s="146"/>
      <c r="F2" s="146"/>
      <c r="G2" s="146"/>
      <c r="H2" s="146"/>
      <c r="I2" s="146"/>
    </row>
    <row r="3" spans="2:9" ht="90" customHeight="1">
      <c r="B3" s="143" t="s">
        <v>77</v>
      </c>
      <c r="C3" s="144"/>
      <c r="D3" s="144"/>
      <c r="E3" s="144"/>
      <c r="F3" s="144"/>
      <c r="G3" s="144"/>
      <c r="H3" s="144"/>
      <c r="I3" s="144"/>
    </row>
    <row r="4" ht="12.75">
      <c r="B4" s="16"/>
    </row>
    <row r="5" spans="2:9" ht="30" customHeight="1">
      <c r="B5" s="147" t="s">
        <v>76</v>
      </c>
      <c r="C5" s="147"/>
      <c r="D5" s="147"/>
      <c r="E5" s="147"/>
      <c r="F5" s="147"/>
      <c r="G5" s="147"/>
      <c r="H5" s="147"/>
      <c r="I5" s="147"/>
    </row>
    <row r="6" ht="13.5" thickBot="1">
      <c r="B6" s="16"/>
    </row>
    <row r="7" spans="2:12" s="28" customFormat="1" ht="105" customHeight="1" thickBot="1">
      <c r="B7" s="41" t="s">
        <v>25</v>
      </c>
      <c r="C7" s="42" t="s">
        <v>24</v>
      </c>
      <c r="D7" s="66" t="s">
        <v>39</v>
      </c>
      <c r="E7" s="66" t="s">
        <v>40</v>
      </c>
      <c r="F7" s="129" t="s">
        <v>41</v>
      </c>
      <c r="G7" s="129" t="s">
        <v>42</v>
      </c>
      <c r="H7" s="74" t="s">
        <v>43</v>
      </c>
      <c r="I7" s="74" t="s">
        <v>44</v>
      </c>
      <c r="L7" s="29"/>
    </row>
    <row r="8" spans="2:12" s="23" customFormat="1" ht="12" thickBot="1">
      <c r="B8" s="46">
        <v>1</v>
      </c>
      <c r="C8" s="50">
        <v>2</v>
      </c>
      <c r="D8" s="50">
        <v>3</v>
      </c>
      <c r="E8" s="50">
        <v>4</v>
      </c>
      <c r="F8" s="130">
        <v>5</v>
      </c>
      <c r="G8" s="130">
        <v>6</v>
      </c>
      <c r="H8" s="50">
        <v>7</v>
      </c>
      <c r="I8" s="50">
        <v>8</v>
      </c>
      <c r="L8" s="24"/>
    </row>
    <row r="9" spans="2:12" ht="12.75">
      <c r="B9" s="47">
        <v>1</v>
      </c>
      <c r="C9" s="51" t="s">
        <v>32</v>
      </c>
      <c r="D9" s="67">
        <v>1.5</v>
      </c>
      <c r="E9" s="94">
        <f>D9</f>
        <v>1.5</v>
      </c>
      <c r="F9" s="131">
        <v>0.0014763333333333332</v>
      </c>
      <c r="G9" s="132">
        <v>0</v>
      </c>
      <c r="H9" s="57">
        <v>0.6639</v>
      </c>
      <c r="I9" s="125">
        <f>E9-F9-G9-H9</f>
        <v>0.8346236666666665</v>
      </c>
      <c r="J9" s="17"/>
      <c r="L9" s="18"/>
    </row>
    <row r="10" spans="2:12" ht="12.75">
      <c r="B10" s="48">
        <f>B9+1</f>
        <v>2</v>
      </c>
      <c r="C10" s="52" t="s">
        <v>11</v>
      </c>
      <c r="D10" s="68">
        <v>0.4</v>
      </c>
      <c r="E10" s="95">
        <f>D10</f>
        <v>0.4</v>
      </c>
      <c r="F10" s="133">
        <v>0.0010360239197530865</v>
      </c>
      <c r="G10" s="134">
        <v>0.00230625</v>
      </c>
      <c r="H10" s="58">
        <v>0.3148</v>
      </c>
      <c r="I10" s="126">
        <f>E10-F10-G10-H10</f>
        <v>0.08185772608024688</v>
      </c>
      <c r="J10" s="17"/>
      <c r="L10" s="18"/>
    </row>
    <row r="11" spans="2:12" ht="12.75">
      <c r="B11" s="48">
        <f>B10+1</f>
        <v>3</v>
      </c>
      <c r="C11" s="53" t="s">
        <v>31</v>
      </c>
      <c r="D11" s="69">
        <v>0.8</v>
      </c>
      <c r="E11" s="95">
        <f aca="true" t="shared" si="0" ref="E11:E42">D11</f>
        <v>0.8</v>
      </c>
      <c r="F11" s="133">
        <v>0.0010414166666666666</v>
      </c>
      <c r="G11" s="134">
        <v>0</v>
      </c>
      <c r="H11" s="58">
        <v>0.4911</v>
      </c>
      <c r="I11" s="126">
        <f aca="true" t="shared" si="1" ref="I11:I42">E11-F11-G11-H11</f>
        <v>0.3078585833333334</v>
      </c>
      <c r="J11" s="17"/>
      <c r="L11" s="18"/>
    </row>
    <row r="12" spans="2:12" ht="12.75">
      <c r="B12" s="48">
        <f aca="true" t="shared" si="2" ref="B12:B32">B11+1</f>
        <v>4</v>
      </c>
      <c r="C12" s="52" t="s">
        <v>4</v>
      </c>
      <c r="D12" s="68">
        <v>4.44</v>
      </c>
      <c r="E12" s="95">
        <f t="shared" si="0"/>
        <v>4.44</v>
      </c>
      <c r="F12" s="133">
        <v>0.009837028133903135</v>
      </c>
      <c r="G12" s="134">
        <v>0.07077700854700854</v>
      </c>
      <c r="H12" s="58">
        <v>3.4173</v>
      </c>
      <c r="I12" s="126">
        <f t="shared" si="1"/>
        <v>0.9420859633190881</v>
      </c>
      <c r="J12" s="17"/>
      <c r="L12" s="18"/>
    </row>
    <row r="13" spans="2:12" ht="12.75">
      <c r="B13" s="123">
        <f t="shared" si="2"/>
        <v>5</v>
      </c>
      <c r="C13" s="124" t="s">
        <v>27</v>
      </c>
      <c r="D13" s="70">
        <v>1.7</v>
      </c>
      <c r="E13" s="95">
        <f t="shared" si="0"/>
        <v>1.7</v>
      </c>
      <c r="F13" s="133">
        <v>0.008758770833333332</v>
      </c>
      <c r="G13" s="134">
        <v>0.05614375</v>
      </c>
      <c r="H13" s="58">
        <v>1.51</v>
      </c>
      <c r="I13" s="126">
        <f t="shared" si="1"/>
        <v>0.12509747916666658</v>
      </c>
      <c r="J13" s="17"/>
      <c r="L13" s="18"/>
    </row>
    <row r="14" spans="2:12" ht="12.75">
      <c r="B14" s="122">
        <f t="shared" si="2"/>
        <v>6</v>
      </c>
      <c r="C14" s="56" t="s">
        <v>14</v>
      </c>
      <c r="D14" s="71">
        <v>1.2</v>
      </c>
      <c r="E14" s="95">
        <f t="shared" si="0"/>
        <v>1.2</v>
      </c>
      <c r="F14" s="133">
        <v>0.0033290624999999996</v>
      </c>
      <c r="G14" s="134">
        <v>0.024854166666666667</v>
      </c>
      <c r="H14" s="58">
        <v>0.8513</v>
      </c>
      <c r="I14" s="126">
        <f t="shared" si="1"/>
        <v>0.3205167708333334</v>
      </c>
      <c r="J14" s="17"/>
      <c r="L14" s="18"/>
    </row>
    <row r="15" spans="2:12" ht="12.75">
      <c r="B15" s="48">
        <f t="shared" si="2"/>
        <v>7</v>
      </c>
      <c r="C15" s="52" t="s">
        <v>36</v>
      </c>
      <c r="D15" s="71">
        <v>4.13</v>
      </c>
      <c r="E15" s="95">
        <f t="shared" si="0"/>
        <v>4.13</v>
      </c>
      <c r="F15" s="133">
        <v>0.0048036357431149096</v>
      </c>
      <c r="G15" s="134">
        <v>0.05932437915479582</v>
      </c>
      <c r="H15" s="58">
        <v>4.703</v>
      </c>
      <c r="I15" s="126">
        <f t="shared" si="1"/>
        <v>-0.637128014897911</v>
      </c>
      <c r="J15" s="17"/>
      <c r="L15" s="18"/>
    </row>
    <row r="16" spans="2:12" ht="12.75">
      <c r="B16" s="48">
        <f t="shared" si="2"/>
        <v>8</v>
      </c>
      <c r="C16" s="53" t="s">
        <v>28</v>
      </c>
      <c r="D16" s="69">
        <v>3.89</v>
      </c>
      <c r="E16" s="95">
        <f t="shared" si="0"/>
        <v>3.89</v>
      </c>
      <c r="F16" s="133">
        <v>0.007665</v>
      </c>
      <c r="G16" s="134">
        <v>0.03682708333333334</v>
      </c>
      <c r="H16" s="58">
        <v>1.1988</v>
      </c>
      <c r="I16" s="126">
        <f t="shared" si="1"/>
        <v>2.646707916666667</v>
      </c>
      <c r="J16" s="17"/>
      <c r="L16" s="18"/>
    </row>
    <row r="17" spans="2:12" s="39" customFormat="1" ht="12.75">
      <c r="B17" s="48">
        <f t="shared" si="2"/>
        <v>9</v>
      </c>
      <c r="C17" s="54" t="s">
        <v>3</v>
      </c>
      <c r="D17" s="72">
        <v>106.5</v>
      </c>
      <c r="E17" s="95">
        <f t="shared" si="0"/>
        <v>106.5</v>
      </c>
      <c r="F17" s="133">
        <v>0.10565935416666666</v>
      </c>
      <c r="G17" s="134">
        <v>2.390636081433998</v>
      </c>
      <c r="H17" s="58">
        <v>72.8215</v>
      </c>
      <c r="I17" s="126">
        <f t="shared" si="1"/>
        <v>31.182204564399342</v>
      </c>
      <c r="J17" s="38"/>
      <c r="L17" s="40"/>
    </row>
    <row r="18" spans="2:12" ht="12.75">
      <c r="B18" s="48">
        <f t="shared" si="2"/>
        <v>10</v>
      </c>
      <c r="C18" s="53" t="s">
        <v>30</v>
      </c>
      <c r="D18" s="69">
        <v>3.69</v>
      </c>
      <c r="E18" s="95">
        <f t="shared" si="0"/>
        <v>3.69</v>
      </c>
      <c r="F18" s="133">
        <v>0.020422145833333336</v>
      </c>
      <c r="G18" s="134">
        <v>0.2235</v>
      </c>
      <c r="H18" s="58">
        <v>1.7454</v>
      </c>
      <c r="I18" s="126">
        <f t="shared" si="1"/>
        <v>1.7006778541666665</v>
      </c>
      <c r="J18" s="17"/>
      <c r="L18" s="18"/>
    </row>
    <row r="19" spans="2:12" ht="12.75">
      <c r="B19" s="48">
        <f t="shared" si="2"/>
        <v>11</v>
      </c>
      <c r="C19" s="52" t="s">
        <v>9</v>
      </c>
      <c r="D19" s="69">
        <v>0.086</v>
      </c>
      <c r="E19" s="95">
        <f t="shared" si="0"/>
        <v>0.086</v>
      </c>
      <c r="F19" s="133">
        <v>0.0007174620132953467</v>
      </c>
      <c r="G19" s="134">
        <v>0.000202991452991453</v>
      </c>
      <c r="H19" s="58">
        <v>0.1998</v>
      </c>
      <c r="I19" s="126">
        <f t="shared" si="1"/>
        <v>-0.11472045346628681</v>
      </c>
      <c r="J19" s="17"/>
      <c r="L19" s="18"/>
    </row>
    <row r="20" spans="2:12" s="19" customFormat="1" ht="12.75">
      <c r="B20" s="48">
        <f t="shared" si="2"/>
        <v>12</v>
      </c>
      <c r="C20" s="52" t="s">
        <v>18</v>
      </c>
      <c r="D20" s="69">
        <v>1.2</v>
      </c>
      <c r="E20" s="95">
        <f t="shared" si="0"/>
        <v>1.2</v>
      </c>
      <c r="F20" s="133">
        <v>0.0010112083333333334</v>
      </c>
      <c r="G20" s="134">
        <v>0.016095833333333334</v>
      </c>
      <c r="H20" s="58">
        <v>0.2964</v>
      </c>
      <c r="I20" s="126">
        <f t="shared" si="1"/>
        <v>0.8864929583333332</v>
      </c>
      <c r="J20" s="17"/>
      <c r="L20" s="18"/>
    </row>
    <row r="21" spans="2:12" ht="12.75">
      <c r="B21" s="48">
        <f t="shared" si="2"/>
        <v>13</v>
      </c>
      <c r="C21" s="55" t="s">
        <v>22</v>
      </c>
      <c r="D21" s="69">
        <v>0.172</v>
      </c>
      <c r="E21" s="95">
        <f t="shared" si="0"/>
        <v>0.172</v>
      </c>
      <c r="F21" s="133">
        <v>0.00025920833333333335</v>
      </c>
      <c r="G21" s="134">
        <v>0.00205625</v>
      </c>
      <c r="H21" s="58">
        <v>0.0802</v>
      </c>
      <c r="I21" s="126">
        <f t="shared" si="1"/>
        <v>0.08948454166666664</v>
      </c>
      <c r="J21" s="17"/>
      <c r="L21" s="18"/>
    </row>
    <row r="22" spans="2:12" ht="12.75">
      <c r="B22" s="48">
        <f t="shared" si="2"/>
        <v>14</v>
      </c>
      <c r="C22" s="62" t="s">
        <v>35</v>
      </c>
      <c r="D22" s="69">
        <v>4.5</v>
      </c>
      <c r="E22" s="95">
        <f t="shared" si="0"/>
        <v>4.5</v>
      </c>
      <c r="F22" s="133">
        <v>0.0041</v>
      </c>
      <c r="G22" s="134">
        <v>0.1604</v>
      </c>
      <c r="H22" s="58">
        <v>2.3637</v>
      </c>
      <c r="I22" s="126">
        <f t="shared" si="1"/>
        <v>1.9717999999999996</v>
      </c>
      <c r="J22" s="17"/>
      <c r="L22" s="18"/>
    </row>
    <row r="23" spans="2:12" ht="12.75">
      <c r="B23" s="48">
        <f t="shared" si="2"/>
        <v>15</v>
      </c>
      <c r="C23" s="60" t="s">
        <v>33</v>
      </c>
      <c r="D23" s="69">
        <v>0.5</v>
      </c>
      <c r="E23" s="95">
        <f t="shared" si="0"/>
        <v>0.5</v>
      </c>
      <c r="F23" s="135">
        <v>0.0003</v>
      </c>
      <c r="G23" s="136">
        <v>0.024</v>
      </c>
      <c r="H23" s="61">
        <v>0.215</v>
      </c>
      <c r="I23" s="126">
        <f t="shared" si="1"/>
        <v>0.26069999999999993</v>
      </c>
      <c r="J23" s="17"/>
      <c r="L23" s="18"/>
    </row>
    <row r="24" spans="2:12" ht="12.75">
      <c r="B24" s="48">
        <f t="shared" si="2"/>
        <v>16</v>
      </c>
      <c r="C24" s="52" t="s">
        <v>15</v>
      </c>
      <c r="D24" s="69">
        <v>1</v>
      </c>
      <c r="E24" s="95">
        <f t="shared" si="0"/>
        <v>1</v>
      </c>
      <c r="F24" s="133">
        <v>0.0016</v>
      </c>
      <c r="G24" s="134">
        <v>0.037</v>
      </c>
      <c r="H24" s="58">
        <v>0.6214</v>
      </c>
      <c r="I24" s="126">
        <f t="shared" si="1"/>
        <v>0.33999999999999997</v>
      </c>
      <c r="J24" s="17"/>
      <c r="L24" s="18"/>
    </row>
    <row r="25" spans="2:12" ht="12.75">
      <c r="B25" s="48">
        <f t="shared" si="2"/>
        <v>17</v>
      </c>
      <c r="C25" s="53" t="s">
        <v>26</v>
      </c>
      <c r="D25" s="69">
        <v>2.406</v>
      </c>
      <c r="E25" s="95">
        <f t="shared" si="0"/>
        <v>2.406</v>
      </c>
      <c r="F25" s="133">
        <v>0.0089</v>
      </c>
      <c r="G25" s="134">
        <v>0.229</v>
      </c>
      <c r="H25" s="58">
        <v>3.1915</v>
      </c>
      <c r="I25" s="126">
        <f t="shared" si="1"/>
        <v>-1.0234</v>
      </c>
      <c r="J25" s="17"/>
      <c r="L25" s="18"/>
    </row>
    <row r="26" spans="2:12" ht="12.75">
      <c r="B26" s="48">
        <f t="shared" si="2"/>
        <v>18</v>
      </c>
      <c r="C26" s="53" t="s">
        <v>29</v>
      </c>
      <c r="D26" s="69">
        <v>3.9</v>
      </c>
      <c r="E26" s="95">
        <f t="shared" si="0"/>
        <v>3.9</v>
      </c>
      <c r="F26" s="133">
        <v>0.0094</v>
      </c>
      <c r="G26" s="134">
        <v>0.046</v>
      </c>
      <c r="H26" s="58">
        <v>1.9897</v>
      </c>
      <c r="I26" s="126">
        <f t="shared" si="1"/>
        <v>1.8549000000000002</v>
      </c>
      <c r="J26" s="17"/>
      <c r="L26" s="18"/>
    </row>
    <row r="27" spans="2:12" ht="12.75">
      <c r="B27" s="48">
        <f t="shared" si="2"/>
        <v>19</v>
      </c>
      <c r="C27" s="52" t="s">
        <v>19</v>
      </c>
      <c r="D27" s="69">
        <v>1.6</v>
      </c>
      <c r="E27" s="95">
        <f t="shared" si="0"/>
        <v>1.6</v>
      </c>
      <c r="F27" s="133">
        <v>0.0025</v>
      </c>
      <c r="G27" s="134">
        <v>0.033</v>
      </c>
      <c r="H27" s="58">
        <v>1.2131</v>
      </c>
      <c r="I27" s="126">
        <f t="shared" si="1"/>
        <v>0.35140000000000016</v>
      </c>
      <c r="J27" s="17"/>
      <c r="L27" s="18"/>
    </row>
    <row r="28" spans="2:12" ht="12.75">
      <c r="B28" s="48">
        <f t="shared" si="2"/>
        <v>20</v>
      </c>
      <c r="C28" s="52" t="s">
        <v>10</v>
      </c>
      <c r="D28" s="69">
        <v>1.08</v>
      </c>
      <c r="E28" s="95">
        <f t="shared" si="0"/>
        <v>1.08</v>
      </c>
      <c r="F28" s="133">
        <v>0.0004</v>
      </c>
      <c r="G28" s="134">
        <v>0.066</v>
      </c>
      <c r="H28" s="58">
        <v>0.7184</v>
      </c>
      <c r="I28" s="126">
        <f t="shared" si="1"/>
        <v>0.2952</v>
      </c>
      <c r="J28" s="17"/>
      <c r="L28" s="18"/>
    </row>
    <row r="29" spans="2:12" ht="12.75">
      <c r="B29" s="48">
        <f t="shared" si="2"/>
        <v>21</v>
      </c>
      <c r="C29" s="52" t="s">
        <v>12</v>
      </c>
      <c r="D29" s="69">
        <v>0.88</v>
      </c>
      <c r="E29" s="95">
        <f t="shared" si="0"/>
        <v>0.88</v>
      </c>
      <c r="F29" s="133">
        <v>0.00020810416666666666</v>
      </c>
      <c r="G29" s="134">
        <v>0.004</v>
      </c>
      <c r="H29" s="58">
        <v>0.8656</v>
      </c>
      <c r="I29" s="126">
        <f t="shared" si="1"/>
        <v>0.010191895833333353</v>
      </c>
      <c r="J29" s="17"/>
      <c r="L29" s="18"/>
    </row>
    <row r="30" spans="2:12" ht="12.75">
      <c r="B30" s="48">
        <f t="shared" si="2"/>
        <v>22</v>
      </c>
      <c r="C30" s="52" t="s">
        <v>20</v>
      </c>
      <c r="D30" s="69">
        <v>0.16</v>
      </c>
      <c r="E30" s="95">
        <f t="shared" si="0"/>
        <v>0.16</v>
      </c>
      <c r="F30" s="133">
        <v>0.0002</v>
      </c>
      <c r="G30" s="134">
        <v>0.008</v>
      </c>
      <c r="H30" s="58">
        <v>0.1867</v>
      </c>
      <c r="I30" s="126">
        <f t="shared" si="1"/>
        <v>-0.034900000000000014</v>
      </c>
      <c r="J30" s="17"/>
      <c r="L30" s="18"/>
    </row>
    <row r="31" spans="2:12" ht="12.75">
      <c r="B31" s="48">
        <f t="shared" si="2"/>
        <v>23</v>
      </c>
      <c r="C31" s="63" t="s">
        <v>38</v>
      </c>
      <c r="D31" s="69">
        <v>1.4</v>
      </c>
      <c r="E31" s="95">
        <f t="shared" si="0"/>
        <v>1.4</v>
      </c>
      <c r="F31" s="133">
        <v>0.0182</v>
      </c>
      <c r="G31" s="134">
        <v>0</v>
      </c>
      <c r="H31" s="58">
        <v>0.4123</v>
      </c>
      <c r="I31" s="126">
        <f t="shared" si="1"/>
        <v>0.9694999999999999</v>
      </c>
      <c r="J31" s="17"/>
      <c r="L31" s="18"/>
    </row>
    <row r="32" spans="2:12" ht="12.75">
      <c r="B32" s="48">
        <f t="shared" si="2"/>
        <v>24</v>
      </c>
      <c r="C32" s="52" t="s">
        <v>8</v>
      </c>
      <c r="D32" s="69">
        <v>12.6</v>
      </c>
      <c r="E32" s="95">
        <f t="shared" si="0"/>
        <v>12.6</v>
      </c>
      <c r="F32" s="133">
        <v>0.0261</v>
      </c>
      <c r="G32" s="134">
        <v>0.776</v>
      </c>
      <c r="H32" s="58">
        <v>10.5847</v>
      </c>
      <c r="I32" s="126">
        <f t="shared" si="1"/>
        <v>1.2132000000000005</v>
      </c>
      <c r="J32" s="17"/>
      <c r="L32" s="18"/>
    </row>
    <row r="33" spans="2:12" ht="12.75">
      <c r="B33" s="48">
        <f>B32+1</f>
        <v>25</v>
      </c>
      <c r="C33" s="52" t="s">
        <v>7</v>
      </c>
      <c r="D33" s="69">
        <f>16.16+1.78</f>
        <v>17.94</v>
      </c>
      <c r="E33" s="95">
        <f t="shared" si="0"/>
        <v>17.94</v>
      </c>
      <c r="F33" s="133">
        <v>0.0163</v>
      </c>
      <c r="G33" s="134">
        <v>0.212</v>
      </c>
      <c r="H33" s="58">
        <v>4.1217</v>
      </c>
      <c r="I33" s="126">
        <f t="shared" si="1"/>
        <v>13.59</v>
      </c>
      <c r="J33" s="17"/>
      <c r="L33" s="18"/>
    </row>
    <row r="34" spans="2:12" ht="12.75">
      <c r="B34" s="48">
        <f>B33+1</f>
        <v>26</v>
      </c>
      <c r="C34" s="52" t="s">
        <v>6</v>
      </c>
      <c r="D34" s="69">
        <v>5</v>
      </c>
      <c r="E34" s="95">
        <f t="shared" si="0"/>
        <v>5</v>
      </c>
      <c r="F34" s="133">
        <v>0.012</v>
      </c>
      <c r="G34" s="134">
        <v>0.046</v>
      </c>
      <c r="H34" s="58">
        <v>3.5625</v>
      </c>
      <c r="I34" s="126">
        <f t="shared" si="1"/>
        <v>1.3795000000000002</v>
      </c>
      <c r="J34" s="17"/>
      <c r="L34" s="18"/>
    </row>
    <row r="35" spans="2:12" ht="12.75">
      <c r="B35" s="48">
        <f aca="true" t="shared" si="3" ref="B35:B42">B34+1</f>
        <v>27</v>
      </c>
      <c r="C35" s="52" t="s">
        <v>17</v>
      </c>
      <c r="D35" s="69">
        <v>0.4085</v>
      </c>
      <c r="E35" s="95">
        <f t="shared" si="0"/>
        <v>0.4085</v>
      </c>
      <c r="F35" s="133">
        <v>0.0001</v>
      </c>
      <c r="G35" s="134">
        <v>0.009</v>
      </c>
      <c r="H35" s="58">
        <v>0.2887</v>
      </c>
      <c r="I35" s="126">
        <f t="shared" si="1"/>
        <v>0.11069999999999997</v>
      </c>
      <c r="J35" s="17"/>
      <c r="L35" s="18"/>
    </row>
    <row r="36" spans="2:12" ht="12.75">
      <c r="B36" s="48">
        <f t="shared" si="3"/>
        <v>28</v>
      </c>
      <c r="C36" s="52" t="s">
        <v>16</v>
      </c>
      <c r="D36" s="69">
        <v>4.5</v>
      </c>
      <c r="E36" s="95">
        <f t="shared" si="0"/>
        <v>4.5</v>
      </c>
      <c r="F36" s="133">
        <v>0.0049</v>
      </c>
      <c r="G36" s="134">
        <v>0.11</v>
      </c>
      <c r="H36" s="58">
        <v>2.548</v>
      </c>
      <c r="I36" s="126">
        <f t="shared" si="1"/>
        <v>1.8370999999999995</v>
      </c>
      <c r="J36" s="17"/>
      <c r="L36" s="18"/>
    </row>
    <row r="37" spans="2:12" ht="12.75">
      <c r="B37" s="48">
        <f t="shared" si="3"/>
        <v>29</v>
      </c>
      <c r="C37" s="52" t="s">
        <v>21</v>
      </c>
      <c r="D37" s="69">
        <v>0.328</v>
      </c>
      <c r="E37" s="95">
        <f t="shared" si="0"/>
        <v>0.328</v>
      </c>
      <c r="F37" s="133">
        <v>0.0002</v>
      </c>
      <c r="G37" s="134">
        <v>0.002</v>
      </c>
      <c r="H37" s="58">
        <v>0.243</v>
      </c>
      <c r="I37" s="126">
        <f t="shared" si="1"/>
        <v>0.08280000000000004</v>
      </c>
      <c r="J37" s="17"/>
      <c r="L37" s="18"/>
    </row>
    <row r="38" spans="2:12" ht="12.75">
      <c r="B38" s="48">
        <f t="shared" si="3"/>
        <v>30</v>
      </c>
      <c r="C38" s="52" t="s">
        <v>13</v>
      </c>
      <c r="D38" s="69">
        <v>1.788</v>
      </c>
      <c r="E38" s="95">
        <f t="shared" si="0"/>
        <v>1.788</v>
      </c>
      <c r="F38" s="133">
        <v>0.0007</v>
      </c>
      <c r="G38" s="134">
        <v>0.024</v>
      </c>
      <c r="H38" s="58">
        <v>1.5124</v>
      </c>
      <c r="I38" s="126">
        <f t="shared" si="1"/>
        <v>0.2509000000000001</v>
      </c>
      <c r="J38" s="17"/>
      <c r="L38" s="18"/>
    </row>
    <row r="39" spans="2:12" ht="12.75">
      <c r="B39" s="48">
        <f>B38+1</f>
        <v>31</v>
      </c>
      <c r="C39" s="52" t="s">
        <v>5</v>
      </c>
      <c r="D39" s="69">
        <v>1.2</v>
      </c>
      <c r="E39" s="95">
        <f t="shared" si="0"/>
        <v>1.2</v>
      </c>
      <c r="F39" s="133">
        <v>0.0032</v>
      </c>
      <c r="G39" s="134">
        <v>0.031</v>
      </c>
      <c r="H39" s="58">
        <v>0.5059</v>
      </c>
      <c r="I39" s="126">
        <f>E39-F39-G39-H39</f>
        <v>0.6598999999999999</v>
      </c>
      <c r="J39" s="17"/>
      <c r="L39" s="18"/>
    </row>
    <row r="40" spans="2:12" ht="12.75">
      <c r="B40" s="48">
        <f t="shared" si="3"/>
        <v>32</v>
      </c>
      <c r="C40" s="56" t="s">
        <v>2</v>
      </c>
      <c r="D40" s="69">
        <v>120</v>
      </c>
      <c r="E40" s="95">
        <f t="shared" si="0"/>
        <v>120</v>
      </c>
      <c r="F40" s="133">
        <v>0.077</v>
      </c>
      <c r="G40" s="134">
        <v>5.721</v>
      </c>
      <c r="H40" s="58">
        <v>75.883</v>
      </c>
      <c r="I40" s="126">
        <f t="shared" si="1"/>
        <v>38.319</v>
      </c>
      <c r="J40" s="17"/>
      <c r="L40" s="18"/>
    </row>
    <row r="41" spans="2:12" ht="12.75">
      <c r="B41" s="48">
        <f t="shared" si="3"/>
        <v>33</v>
      </c>
      <c r="C41" s="52" t="s">
        <v>37</v>
      </c>
      <c r="D41" s="69">
        <v>0.171</v>
      </c>
      <c r="E41" s="95">
        <f t="shared" si="0"/>
        <v>0.171</v>
      </c>
      <c r="F41" s="133">
        <v>0.0001</v>
      </c>
      <c r="G41" s="134">
        <v>0.004</v>
      </c>
      <c r="H41" s="58">
        <v>0.0722</v>
      </c>
      <c r="I41" s="126">
        <f t="shared" si="1"/>
        <v>0.09470000000000002</v>
      </c>
      <c r="J41" s="17"/>
      <c r="L41" s="18"/>
    </row>
    <row r="42" spans="2:12" ht="13.5" thickBot="1">
      <c r="B42" s="49">
        <f t="shared" si="3"/>
        <v>34</v>
      </c>
      <c r="C42" s="64" t="s">
        <v>34</v>
      </c>
      <c r="D42" s="73">
        <v>0.9</v>
      </c>
      <c r="E42" s="96">
        <f t="shared" si="0"/>
        <v>0.9</v>
      </c>
      <c r="F42" s="137">
        <v>0.0014</v>
      </c>
      <c r="G42" s="138">
        <v>0.039</v>
      </c>
      <c r="H42" s="59">
        <v>0.6989</v>
      </c>
      <c r="I42" s="127">
        <f t="shared" si="1"/>
        <v>0.16070000000000007</v>
      </c>
      <c r="J42" s="17"/>
      <c r="L42" s="18"/>
    </row>
    <row r="43" spans="2:12" s="25" customFormat="1" ht="13.5" thickBot="1">
      <c r="B43" s="26" t="s">
        <v>23</v>
      </c>
      <c r="C43" s="35"/>
      <c r="D43" s="45">
        <f>SUM(D9:D42)</f>
        <v>311.9695</v>
      </c>
      <c r="E43" s="75">
        <f>SUM(E9:E42)</f>
        <v>311.9695</v>
      </c>
      <c r="F43" s="139">
        <f>SUM(F9:F42)</f>
        <v>0.3538247539767331</v>
      </c>
      <c r="G43" s="139">
        <f>SUM(G9:G42)</f>
        <v>10.464123793922127</v>
      </c>
      <c r="H43" s="45">
        <f>SUM(H9:H42)</f>
        <v>200.09190000000004</v>
      </c>
      <c r="I43" s="45"/>
      <c r="J43" s="33"/>
      <c r="L43" s="34"/>
    </row>
    <row r="44" spans="2:12" s="30" customFormat="1" ht="12.75">
      <c r="B44" s="20"/>
      <c r="C44" s="36"/>
      <c r="D44" s="44"/>
      <c r="E44" s="44"/>
      <c r="F44" s="140"/>
      <c r="G44" s="140"/>
      <c r="H44" s="44"/>
      <c r="I44" s="44"/>
      <c r="J44" s="31"/>
      <c r="L44" s="32"/>
    </row>
    <row r="45" spans="1:10" ht="14.25" customHeight="1">
      <c r="A45" s="148"/>
      <c r="B45" s="143" t="s">
        <v>78</v>
      </c>
      <c r="C45" s="143"/>
      <c r="D45" s="143"/>
      <c r="E45" s="143"/>
      <c r="F45" s="143"/>
      <c r="G45" s="143"/>
      <c r="H45" s="143"/>
      <c r="I45" s="143"/>
      <c r="J45" s="21"/>
    </row>
    <row r="46" spans="1:10" ht="15">
      <c r="A46" s="65"/>
      <c r="B46" s="65"/>
      <c r="C46" s="65"/>
      <c r="D46" s="65"/>
      <c r="E46" s="65"/>
      <c r="F46" s="141"/>
      <c r="G46" s="141"/>
      <c r="H46" s="65"/>
      <c r="I46" s="65"/>
      <c r="J46" s="21"/>
    </row>
    <row r="47" spans="1:10" ht="15">
      <c r="A47" s="65"/>
      <c r="B47" s="65"/>
      <c r="C47" s="65"/>
      <c r="D47" s="65"/>
      <c r="E47" s="65"/>
      <c r="F47" s="141"/>
      <c r="G47" s="141"/>
      <c r="H47" s="65"/>
      <c r="I47" s="65"/>
      <c r="J47" s="21"/>
    </row>
    <row r="48" spans="1:10" ht="15">
      <c r="A48" s="65"/>
      <c r="B48" s="65"/>
      <c r="C48" s="65"/>
      <c r="D48" s="65"/>
      <c r="E48" s="65"/>
      <c r="F48" s="141"/>
      <c r="G48" s="141"/>
      <c r="H48" s="65"/>
      <c r="I48" s="65"/>
      <c r="J48" s="21"/>
    </row>
    <row r="49" spans="1:10" ht="15">
      <c r="A49" s="65"/>
      <c r="B49" s="65"/>
      <c r="C49" s="65"/>
      <c r="D49" s="65"/>
      <c r="E49" s="65"/>
      <c r="F49" s="141"/>
      <c r="G49" s="141"/>
      <c r="H49" s="65"/>
      <c r="I49" s="65"/>
      <c r="J49" s="21"/>
    </row>
    <row r="50" spans="1:10" ht="15">
      <c r="A50" s="65"/>
      <c r="B50" s="65"/>
      <c r="C50" s="65"/>
      <c r="D50" s="65"/>
      <c r="E50" s="65"/>
      <c r="F50" s="141"/>
      <c r="G50" s="141"/>
      <c r="H50" s="65"/>
      <c r="I50" s="65"/>
      <c r="J50" s="21"/>
    </row>
    <row r="51" spans="1:10" ht="15">
      <c r="A51" s="65"/>
      <c r="B51" s="65"/>
      <c r="C51" s="65"/>
      <c r="D51" s="65"/>
      <c r="E51" s="65"/>
      <c r="F51" s="141"/>
      <c r="G51" s="141"/>
      <c r="H51" s="65"/>
      <c r="I51" s="65"/>
      <c r="J51" s="21"/>
    </row>
    <row r="52" spans="1:10" ht="15">
      <c r="A52" s="65"/>
      <c r="B52" s="65"/>
      <c r="C52" s="65"/>
      <c r="D52" s="65"/>
      <c r="E52" s="65"/>
      <c r="F52" s="141"/>
      <c r="G52" s="141"/>
      <c r="H52" s="65"/>
      <c r="I52" s="65"/>
      <c r="J52" s="21"/>
    </row>
    <row r="53" spans="1:10" ht="15.75">
      <c r="A53" s="37"/>
      <c r="B53" s="37"/>
      <c r="C53" s="37"/>
      <c r="D53" s="37"/>
      <c r="E53" s="37"/>
      <c r="F53" s="142"/>
      <c r="G53" s="142"/>
      <c r="H53" s="37"/>
      <c r="I53" s="37"/>
      <c r="J53" s="21"/>
    </row>
    <row r="54" spans="1:10" ht="15.75">
      <c r="A54" s="37"/>
      <c r="B54" s="37"/>
      <c r="C54" s="37"/>
      <c r="D54" s="37"/>
      <c r="E54" s="37"/>
      <c r="F54" s="142"/>
      <c r="G54" s="142"/>
      <c r="H54" s="37"/>
      <c r="I54" s="37"/>
      <c r="J54" s="21"/>
    </row>
    <row r="55" spans="1:10" ht="15.75">
      <c r="A55" s="37"/>
      <c r="B55" s="37"/>
      <c r="C55" s="37"/>
      <c r="D55" s="37"/>
      <c r="E55" s="37"/>
      <c r="F55" s="142"/>
      <c r="G55" s="142"/>
      <c r="H55" s="37"/>
      <c r="I55" s="37"/>
      <c r="J55" s="21"/>
    </row>
    <row r="56" spans="1:10" ht="15.75">
      <c r="A56" s="37"/>
      <c r="B56" s="37"/>
      <c r="C56" s="37"/>
      <c r="D56" s="37"/>
      <c r="E56" s="37"/>
      <c r="F56" s="142"/>
      <c r="G56" s="142"/>
      <c r="H56" s="37"/>
      <c r="I56" s="37"/>
      <c r="J56" s="21"/>
    </row>
    <row r="57" spans="1:10" ht="15.75">
      <c r="A57" s="37"/>
      <c r="B57" s="37"/>
      <c r="C57" s="37"/>
      <c r="D57" s="37"/>
      <c r="E57" s="37"/>
      <c r="F57" s="142"/>
      <c r="G57" s="142"/>
      <c r="H57" s="37"/>
      <c r="I57" s="37"/>
      <c r="J57" s="21"/>
    </row>
    <row r="58" spans="1:10" ht="15.75">
      <c r="A58" s="37"/>
      <c r="B58" s="37"/>
      <c r="C58" s="37"/>
      <c r="D58" s="37"/>
      <c r="E58" s="37"/>
      <c r="F58" s="142"/>
      <c r="G58" s="142"/>
      <c r="H58" s="37"/>
      <c r="I58" s="37"/>
      <c r="J58" s="21"/>
    </row>
  </sheetData>
  <sheetProtection/>
  <mergeCells count="4">
    <mergeCell ref="B2:I2"/>
    <mergeCell ref="B3:I3"/>
    <mergeCell ref="B5:I5"/>
    <mergeCell ref="B45:I45"/>
  </mergeCells>
  <printOptions horizontalCentered="1"/>
  <pageMargins left="0.7874015748031497" right="0" top="0.3937007874015748" bottom="0.3937007874015748" header="0.31496062992125984" footer="0.31496062992125984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3"/>
  <sheetViews>
    <sheetView view="pageBreakPreview" zoomScaleSheetLayoutView="100" zoomScalePageLayoutView="0" workbookViewId="0" topLeftCell="B4">
      <selection activeCell="X29" sqref="X29"/>
    </sheetView>
  </sheetViews>
  <sheetFormatPr defaultColWidth="9.00390625" defaultRowHeight="12.75"/>
  <cols>
    <col min="2" max="2" width="5.125" style="0" customWidth="1"/>
    <col min="3" max="3" width="39.75390625" style="0" customWidth="1"/>
    <col min="4" max="5" width="12.75390625" style="0" hidden="1" customWidth="1"/>
    <col min="6" max="9" width="12.75390625" style="77" hidden="1" customWidth="1"/>
    <col min="10" max="11" width="8.75390625" style="77" hidden="1" customWidth="1"/>
    <col min="12" max="12" width="14.875" style="0" customWidth="1"/>
    <col min="13" max="13" width="12.75390625" style="0" hidden="1" customWidth="1"/>
    <col min="14" max="15" width="12.75390625" style="78" hidden="1" customWidth="1"/>
    <col min="16" max="16" width="12.75390625" style="0" customWidth="1"/>
    <col min="17" max="18" width="12.75390625" style="0" hidden="1" customWidth="1"/>
  </cols>
  <sheetData>
    <row r="2" ht="12.75">
      <c r="B2" s="76" t="s">
        <v>45</v>
      </c>
    </row>
    <row r="3" spans="2:18" ht="63.75">
      <c r="B3" s="79" t="s">
        <v>25</v>
      </c>
      <c r="C3" s="79" t="s">
        <v>46</v>
      </c>
      <c r="D3" s="79" t="s">
        <v>47</v>
      </c>
      <c r="E3" s="79" t="s">
        <v>48</v>
      </c>
      <c r="F3" s="80" t="s">
        <v>49</v>
      </c>
      <c r="G3" s="80" t="s">
        <v>50</v>
      </c>
      <c r="H3" s="80" t="s">
        <v>51</v>
      </c>
      <c r="I3" s="80" t="s">
        <v>52</v>
      </c>
      <c r="J3" s="80"/>
      <c r="K3" s="80"/>
      <c r="L3" s="79" t="s">
        <v>53</v>
      </c>
      <c r="M3" s="79" t="s">
        <v>54</v>
      </c>
      <c r="N3" s="81"/>
      <c r="O3" s="81"/>
      <c r="P3" s="79" t="s">
        <v>55</v>
      </c>
      <c r="Q3" s="79" t="s">
        <v>43</v>
      </c>
      <c r="R3" s="79" t="s">
        <v>56</v>
      </c>
    </row>
    <row r="4" spans="2:18" ht="12.75">
      <c r="B4" s="79"/>
      <c r="C4" s="79"/>
      <c r="D4" s="79"/>
      <c r="E4" s="79"/>
      <c r="F4" s="80"/>
      <c r="G4" s="80"/>
      <c r="H4" s="80"/>
      <c r="I4" s="80"/>
      <c r="J4" s="80"/>
      <c r="K4" s="80"/>
      <c r="L4" s="79"/>
      <c r="M4" s="79"/>
      <c r="N4" s="97"/>
      <c r="O4" s="97"/>
      <c r="P4" s="98"/>
      <c r="Q4" s="79"/>
      <c r="R4" s="99"/>
    </row>
    <row r="6" spans="2:18" ht="15" customHeight="1">
      <c r="B6" s="82">
        <v>1</v>
      </c>
      <c r="C6" s="83" t="s">
        <v>32</v>
      </c>
      <c r="D6" s="101"/>
      <c r="E6" s="101"/>
      <c r="F6" s="103">
        <v>5.9398</v>
      </c>
      <c r="G6" s="103">
        <v>0</v>
      </c>
      <c r="H6" s="103">
        <v>0</v>
      </c>
      <c r="I6" s="103">
        <v>1.1466</v>
      </c>
      <c r="J6" s="85">
        <v>200</v>
      </c>
      <c r="K6" s="85">
        <v>200</v>
      </c>
      <c r="L6" s="86">
        <f aca="true" t="shared" si="0" ref="L6:L39">F6/J6/24+(G6+H6+I6)/K6/24</f>
        <v>0.0014763333333333332</v>
      </c>
      <c r="M6" s="87">
        <f>E6-L6</f>
        <v>-0.0014763333333333332</v>
      </c>
      <c r="N6" s="110">
        <v>0</v>
      </c>
      <c r="O6" s="110">
        <v>0</v>
      </c>
      <c r="P6" s="90">
        <f aca="true" t="shared" si="1" ref="P6:P39">N6/200/24+O6/351/24</f>
        <v>0</v>
      </c>
      <c r="Q6" s="89"/>
      <c r="R6" s="111">
        <f aca="true" t="shared" si="2" ref="R6:R13">M6-Q6-P6</f>
        <v>-0.0014763333333333332</v>
      </c>
    </row>
    <row r="7" spans="2:18" ht="15" customHeight="1">
      <c r="B7" s="82">
        <f>B6+1</f>
        <v>2</v>
      </c>
      <c r="C7" s="83" t="s">
        <v>59</v>
      </c>
      <c r="D7" s="101"/>
      <c r="E7" s="101"/>
      <c r="F7" s="103">
        <v>4.6981</v>
      </c>
      <c r="G7" s="103">
        <v>0</v>
      </c>
      <c r="H7" s="103">
        <v>0</v>
      </c>
      <c r="I7" s="103">
        <v>0.4823</v>
      </c>
      <c r="J7" s="85">
        <v>200</v>
      </c>
      <c r="K7" s="85">
        <v>351</v>
      </c>
      <c r="L7" s="86">
        <f t="shared" si="0"/>
        <v>0.0010360239197530865</v>
      </c>
      <c r="M7" s="87">
        <f aca="true" t="shared" si="3" ref="M7:M39">E7-L7</f>
        <v>-0.0010360239197530865</v>
      </c>
      <c r="N7" s="110">
        <v>11.07</v>
      </c>
      <c r="O7" s="110">
        <v>0</v>
      </c>
      <c r="P7" s="88">
        <f>N7/200/24+O7/351/24</f>
        <v>0.00230625</v>
      </c>
      <c r="Q7" s="89"/>
      <c r="R7" s="111">
        <f t="shared" si="2"/>
        <v>-0.003342273919753087</v>
      </c>
    </row>
    <row r="8" spans="2:18" ht="15" customHeight="1">
      <c r="B8" s="82">
        <f>B7+1</f>
        <v>3</v>
      </c>
      <c r="C8" s="83" t="s">
        <v>70</v>
      </c>
      <c r="D8" s="101"/>
      <c r="E8" s="101"/>
      <c r="F8" s="104">
        <v>4.342</v>
      </c>
      <c r="G8" s="107">
        <v>0</v>
      </c>
      <c r="H8" s="107">
        <v>0</v>
      </c>
      <c r="I8" s="108">
        <v>0.6568</v>
      </c>
      <c r="J8" s="85">
        <v>200</v>
      </c>
      <c r="K8" s="85">
        <v>200</v>
      </c>
      <c r="L8" s="86">
        <f t="shared" si="0"/>
        <v>0.0010414166666666666</v>
      </c>
      <c r="M8" s="87">
        <f t="shared" si="3"/>
        <v>-0.0010414166666666666</v>
      </c>
      <c r="N8" s="110">
        <v>0</v>
      </c>
      <c r="O8" s="110">
        <v>0</v>
      </c>
      <c r="P8" s="90">
        <f t="shared" si="1"/>
        <v>0</v>
      </c>
      <c r="Q8" s="89"/>
      <c r="R8" s="111">
        <f t="shared" si="2"/>
        <v>-0.0010414166666666666</v>
      </c>
    </row>
    <row r="9" spans="2:18" ht="15" customHeight="1">
      <c r="B9" s="82">
        <f aca="true" t="shared" si="4" ref="B9:B39">B8+1</f>
        <v>4</v>
      </c>
      <c r="C9" s="83" t="s">
        <v>4</v>
      </c>
      <c r="D9" s="101"/>
      <c r="E9" s="101"/>
      <c r="F9" s="104">
        <v>33.275</v>
      </c>
      <c r="G9" s="107">
        <v>0</v>
      </c>
      <c r="H9" s="107">
        <v>19.9603</v>
      </c>
      <c r="I9" s="108">
        <f>3.7612+0.748</f>
        <v>4.5092</v>
      </c>
      <c r="J9" s="85">
        <v>200</v>
      </c>
      <c r="K9" s="85">
        <v>351</v>
      </c>
      <c r="L9" s="86">
        <f t="shared" si="0"/>
        <v>0.009837028133903135</v>
      </c>
      <c r="M9" s="87">
        <f t="shared" si="3"/>
        <v>-0.009837028133903135</v>
      </c>
      <c r="N9" s="110">
        <v>202.704</v>
      </c>
      <c r="O9" s="110">
        <v>240.48</v>
      </c>
      <c r="P9" s="88">
        <f t="shared" si="1"/>
        <v>0.07077700854700854</v>
      </c>
      <c r="Q9" s="89"/>
      <c r="R9" s="111">
        <f t="shared" si="2"/>
        <v>-0.08061403668091167</v>
      </c>
    </row>
    <row r="10" spans="2:18" ht="15" customHeight="1">
      <c r="B10" s="82">
        <f t="shared" si="4"/>
        <v>5</v>
      </c>
      <c r="C10" s="83" t="s">
        <v>73</v>
      </c>
      <c r="D10" s="101"/>
      <c r="E10" s="101"/>
      <c r="F10" s="105">
        <v>16.9362</v>
      </c>
      <c r="G10" s="107">
        <v>0</v>
      </c>
      <c r="H10" s="107">
        <v>21.6775</v>
      </c>
      <c r="I10" s="108">
        <v>3.4284</v>
      </c>
      <c r="J10" s="85">
        <v>200</v>
      </c>
      <c r="K10" s="85">
        <v>200</v>
      </c>
      <c r="L10" s="86">
        <f t="shared" si="0"/>
        <v>0.008758770833333332</v>
      </c>
      <c r="M10" s="87">
        <f t="shared" si="3"/>
        <v>-0.008758770833333332</v>
      </c>
      <c r="N10" s="110">
        <v>269.49</v>
      </c>
      <c r="O10" s="110">
        <v>0</v>
      </c>
      <c r="P10" s="88">
        <f t="shared" si="1"/>
        <v>0.05614375</v>
      </c>
      <c r="Q10" s="89"/>
      <c r="R10" s="111">
        <f t="shared" si="2"/>
        <v>-0.06490252083333334</v>
      </c>
    </row>
    <row r="11" spans="2:18" ht="15" customHeight="1">
      <c r="B11" s="82">
        <f t="shared" si="4"/>
        <v>6</v>
      </c>
      <c r="C11" s="83" t="s">
        <v>14</v>
      </c>
      <c r="D11" s="101"/>
      <c r="E11" s="101"/>
      <c r="F11" s="105">
        <v>14.0284</v>
      </c>
      <c r="G11" s="107">
        <v>0</v>
      </c>
      <c r="H11" s="107">
        <v>0</v>
      </c>
      <c r="I11" s="108">
        <v>1.9511</v>
      </c>
      <c r="J11" s="85">
        <v>200</v>
      </c>
      <c r="K11" s="85">
        <v>200</v>
      </c>
      <c r="L11" s="86">
        <f t="shared" si="0"/>
        <v>0.0033290624999999996</v>
      </c>
      <c r="M11" s="87">
        <f t="shared" si="3"/>
        <v>-0.0033290624999999996</v>
      </c>
      <c r="N11" s="110">
        <v>119.3</v>
      </c>
      <c r="O11" s="110">
        <v>0</v>
      </c>
      <c r="P11" s="88">
        <f t="shared" si="1"/>
        <v>0.024854166666666667</v>
      </c>
      <c r="Q11" s="89"/>
      <c r="R11" s="111">
        <f t="shared" si="2"/>
        <v>-0.028183229166666667</v>
      </c>
    </row>
    <row r="12" spans="2:18" ht="15" customHeight="1">
      <c r="B12" s="82">
        <f t="shared" si="4"/>
        <v>7</v>
      </c>
      <c r="C12" s="83" t="s">
        <v>36</v>
      </c>
      <c r="D12" s="101"/>
      <c r="E12" s="101"/>
      <c r="F12" s="103">
        <v>9.1505</v>
      </c>
      <c r="G12" s="103">
        <v>18.3185</v>
      </c>
      <c r="H12" s="103">
        <v>0</v>
      </c>
      <c r="I12" s="103">
        <v>6.0882</v>
      </c>
      <c r="J12" s="85">
        <v>200</v>
      </c>
      <c r="K12" s="85">
        <v>351</v>
      </c>
      <c r="L12" s="86">
        <f t="shared" si="0"/>
        <v>0.0048036357431149096</v>
      </c>
      <c r="M12" s="87">
        <f t="shared" si="3"/>
        <v>-0.0048036357431149096</v>
      </c>
      <c r="N12" s="110">
        <v>162.814</v>
      </c>
      <c r="O12" s="110">
        <v>214.01</v>
      </c>
      <c r="P12" s="88">
        <f t="shared" si="1"/>
        <v>0.05932437915479582</v>
      </c>
      <c r="Q12" s="89"/>
      <c r="R12" s="111">
        <f t="shared" si="2"/>
        <v>-0.06412801489791073</v>
      </c>
    </row>
    <row r="13" spans="2:18" ht="15" customHeight="1">
      <c r="B13" s="82">
        <f t="shared" si="4"/>
        <v>8</v>
      </c>
      <c r="C13" s="83" t="s">
        <v>69</v>
      </c>
      <c r="D13" s="101"/>
      <c r="E13" s="101"/>
      <c r="F13" s="103">
        <v>21.1565</v>
      </c>
      <c r="G13" s="103">
        <v>0</v>
      </c>
      <c r="H13" s="103">
        <v>12.6671</v>
      </c>
      <c r="I13" s="103">
        <v>2.9684</v>
      </c>
      <c r="J13" s="85">
        <v>200</v>
      </c>
      <c r="K13" s="85">
        <v>200</v>
      </c>
      <c r="L13" s="86">
        <f t="shared" si="0"/>
        <v>0.007665</v>
      </c>
      <c r="M13" s="87">
        <f t="shared" si="3"/>
        <v>-0.007665</v>
      </c>
      <c r="N13" s="110">
        <v>176.77</v>
      </c>
      <c r="O13" s="110">
        <v>0</v>
      </c>
      <c r="P13" s="88">
        <f t="shared" si="1"/>
        <v>0.03682708333333334</v>
      </c>
      <c r="Q13" s="89"/>
      <c r="R13" s="111">
        <f t="shared" si="2"/>
        <v>-0.044492083333333335</v>
      </c>
    </row>
    <row r="14" spans="2:18" ht="12.75">
      <c r="B14" s="82">
        <f t="shared" si="4"/>
        <v>9</v>
      </c>
      <c r="C14" s="83" t="s">
        <v>3</v>
      </c>
      <c r="D14" s="101"/>
      <c r="E14" s="101"/>
      <c r="F14" s="104">
        <v>170.4965</v>
      </c>
      <c r="G14" s="107">
        <v>153.1439</v>
      </c>
      <c r="H14" s="107">
        <v>41.5855</v>
      </c>
      <c r="I14" s="108">
        <v>141.939</v>
      </c>
      <c r="J14" s="85">
        <v>200</v>
      </c>
      <c r="K14" s="85">
        <v>200</v>
      </c>
      <c r="L14" s="86">
        <f t="shared" si="0"/>
        <v>0.10565935416666666</v>
      </c>
      <c r="M14" s="87">
        <f t="shared" si="3"/>
        <v>-0.10565935416666666</v>
      </c>
      <c r="N14" s="110">
        <v>8924.17</v>
      </c>
      <c r="O14" s="110">
        <v>4476.8</v>
      </c>
      <c r="P14" s="88">
        <f t="shared" si="1"/>
        <v>2.390636081433998</v>
      </c>
      <c r="Q14" s="79"/>
      <c r="R14" s="79"/>
    </row>
    <row r="15" spans="2:18" ht="15" customHeight="1">
      <c r="B15" s="82">
        <f t="shared" si="4"/>
        <v>10</v>
      </c>
      <c r="C15" s="83" t="s">
        <v>72</v>
      </c>
      <c r="D15" s="101"/>
      <c r="E15" s="101"/>
      <c r="F15" s="104">
        <v>93.2754</v>
      </c>
      <c r="G15" s="107">
        <v>0</v>
      </c>
      <c r="H15" s="107">
        <v>0</v>
      </c>
      <c r="I15" s="108">
        <v>4.7509</v>
      </c>
      <c r="J15" s="85">
        <v>200</v>
      </c>
      <c r="K15" s="85">
        <v>200</v>
      </c>
      <c r="L15" s="86">
        <f t="shared" si="0"/>
        <v>0.020422145833333336</v>
      </c>
      <c r="M15" s="87">
        <f t="shared" si="3"/>
        <v>-0.020422145833333336</v>
      </c>
      <c r="N15" s="110">
        <v>1072.8</v>
      </c>
      <c r="O15" s="110">
        <v>0</v>
      </c>
      <c r="P15" s="88">
        <f t="shared" si="1"/>
        <v>0.2235</v>
      </c>
      <c r="Q15" s="89"/>
      <c r="R15" s="111">
        <f aca="true" t="shared" si="5" ref="R15:R21">M15-Q15-P15</f>
        <v>-0.24392214583333333</v>
      </c>
    </row>
    <row r="16" spans="2:18" ht="15" customHeight="1">
      <c r="B16" s="82">
        <f t="shared" si="4"/>
        <v>11</v>
      </c>
      <c r="C16" s="83" t="s">
        <v>66</v>
      </c>
      <c r="D16" s="101"/>
      <c r="E16" s="101"/>
      <c r="F16" s="104">
        <v>0.2643</v>
      </c>
      <c r="G16" s="107">
        <v>5.621</v>
      </c>
      <c r="H16" s="107">
        <v>0</v>
      </c>
      <c r="I16" s="108">
        <v>0.1586</v>
      </c>
      <c r="J16" s="85">
        <v>351</v>
      </c>
      <c r="K16" s="85">
        <v>351</v>
      </c>
      <c r="L16" s="86">
        <f t="shared" si="0"/>
        <v>0.0007174620132953467</v>
      </c>
      <c r="M16" s="87">
        <f t="shared" si="3"/>
        <v>-0.0007174620132953467</v>
      </c>
      <c r="N16" s="110">
        <v>0</v>
      </c>
      <c r="O16" s="110">
        <v>1.71</v>
      </c>
      <c r="P16" s="90">
        <f t="shared" si="1"/>
        <v>0.000202991452991453</v>
      </c>
      <c r="Q16" s="89"/>
      <c r="R16" s="111">
        <f t="shared" si="5"/>
        <v>-0.0009204534662867996</v>
      </c>
    </row>
    <row r="17" spans="2:18" ht="15" customHeight="1">
      <c r="B17" s="82">
        <f t="shared" si="4"/>
        <v>12</v>
      </c>
      <c r="C17" s="83" t="s">
        <v>60</v>
      </c>
      <c r="D17" s="101"/>
      <c r="E17" s="101"/>
      <c r="F17" s="104">
        <v>4.2499</v>
      </c>
      <c r="G17" s="107">
        <v>0</v>
      </c>
      <c r="H17" s="107">
        <v>0</v>
      </c>
      <c r="I17" s="108">
        <v>0.6039</v>
      </c>
      <c r="J17" s="85">
        <v>200</v>
      </c>
      <c r="K17" s="85">
        <v>200</v>
      </c>
      <c r="L17" s="86">
        <f t="shared" si="0"/>
        <v>0.0010112083333333334</v>
      </c>
      <c r="M17" s="87">
        <f t="shared" si="3"/>
        <v>-0.0010112083333333334</v>
      </c>
      <c r="N17" s="110">
        <v>77.26</v>
      </c>
      <c r="O17" s="110">
        <v>0</v>
      </c>
      <c r="P17" s="88">
        <f t="shared" si="1"/>
        <v>0.016095833333333334</v>
      </c>
      <c r="Q17" s="89"/>
      <c r="R17" s="111">
        <f t="shared" si="5"/>
        <v>-0.017107041666666666</v>
      </c>
    </row>
    <row r="18" spans="2:18" ht="15" customHeight="1">
      <c r="B18" s="82">
        <f t="shared" si="4"/>
        <v>13</v>
      </c>
      <c r="C18" s="83" t="s">
        <v>65</v>
      </c>
      <c r="D18" s="101"/>
      <c r="E18" s="101"/>
      <c r="F18" s="104">
        <v>1.0881</v>
      </c>
      <c r="G18" s="107">
        <v>0</v>
      </c>
      <c r="H18" s="107">
        <v>0</v>
      </c>
      <c r="I18" s="108">
        <v>0.1561</v>
      </c>
      <c r="J18" s="85">
        <v>200</v>
      </c>
      <c r="K18" s="85">
        <v>200</v>
      </c>
      <c r="L18" s="86">
        <f t="shared" si="0"/>
        <v>0.00025920833333333335</v>
      </c>
      <c r="M18" s="87">
        <f t="shared" si="3"/>
        <v>-0.00025920833333333335</v>
      </c>
      <c r="N18" s="110">
        <v>9.87</v>
      </c>
      <c r="O18" s="110">
        <v>0</v>
      </c>
      <c r="P18" s="88">
        <f t="shared" si="1"/>
        <v>0.00205625</v>
      </c>
      <c r="Q18" s="89"/>
      <c r="R18" s="111">
        <f t="shared" si="5"/>
        <v>-0.0023154583333333334</v>
      </c>
    </row>
    <row r="19" spans="2:18" ht="15" customHeight="1">
      <c r="B19" s="82">
        <f t="shared" si="4"/>
        <v>14</v>
      </c>
      <c r="C19" s="83" t="s">
        <v>58</v>
      </c>
      <c r="D19" s="101"/>
      <c r="E19" s="101"/>
      <c r="F19" s="84">
        <v>12.9551</v>
      </c>
      <c r="G19" s="84">
        <v>1.1393</v>
      </c>
      <c r="H19" s="84">
        <v>0</v>
      </c>
      <c r="I19" s="84">
        <v>5.376</v>
      </c>
      <c r="J19" s="85">
        <v>200</v>
      </c>
      <c r="K19" s="85">
        <v>200</v>
      </c>
      <c r="L19" s="86">
        <f t="shared" si="0"/>
        <v>0.004056333333333334</v>
      </c>
      <c r="M19" s="87">
        <f t="shared" si="3"/>
        <v>-0.004056333333333334</v>
      </c>
      <c r="N19" s="110">
        <v>769.73</v>
      </c>
      <c r="O19" s="110">
        <v>0</v>
      </c>
      <c r="P19" s="90">
        <f t="shared" si="1"/>
        <v>0.16036041666666667</v>
      </c>
      <c r="Q19" s="89"/>
      <c r="R19" s="111">
        <f t="shared" si="5"/>
        <v>-0.16441675</v>
      </c>
    </row>
    <row r="20" spans="2:18" ht="15" customHeight="1">
      <c r="B20" s="82">
        <f t="shared" si="4"/>
        <v>15</v>
      </c>
      <c r="C20" s="83" t="s">
        <v>33</v>
      </c>
      <c r="D20" s="101"/>
      <c r="E20" s="101"/>
      <c r="F20" s="104">
        <v>0.8092</v>
      </c>
      <c r="G20" s="107">
        <v>0</v>
      </c>
      <c r="H20" s="107">
        <v>0</v>
      </c>
      <c r="I20" s="108">
        <v>0.5494</v>
      </c>
      <c r="J20" s="85">
        <v>200</v>
      </c>
      <c r="K20" s="85">
        <v>200</v>
      </c>
      <c r="L20" s="86">
        <f t="shared" si="0"/>
        <v>0.0002830416666666667</v>
      </c>
      <c r="M20" s="87">
        <f t="shared" si="3"/>
        <v>-0.0002830416666666667</v>
      </c>
      <c r="N20" s="110">
        <v>116.8</v>
      </c>
      <c r="O20" s="110">
        <v>0</v>
      </c>
      <c r="P20" s="88">
        <f t="shared" si="1"/>
        <v>0.024333333333333332</v>
      </c>
      <c r="Q20" s="89"/>
      <c r="R20" s="111">
        <f t="shared" si="5"/>
        <v>-0.024616375</v>
      </c>
    </row>
    <row r="21" spans="2:18" ht="15" customHeight="1">
      <c r="B21" s="82">
        <f t="shared" si="4"/>
        <v>16</v>
      </c>
      <c r="C21" s="83" t="s">
        <v>62</v>
      </c>
      <c r="D21" s="101"/>
      <c r="E21" s="101"/>
      <c r="F21" s="104">
        <v>6.7998</v>
      </c>
      <c r="G21" s="107"/>
      <c r="H21" s="107"/>
      <c r="I21" s="108">
        <v>1.3051</v>
      </c>
      <c r="J21" s="85">
        <v>200</v>
      </c>
      <c r="K21" s="85">
        <v>351</v>
      </c>
      <c r="L21" s="86">
        <f t="shared" si="0"/>
        <v>0.0015715514007597342</v>
      </c>
      <c r="M21" s="87">
        <f t="shared" si="3"/>
        <v>-0.0015715514007597342</v>
      </c>
      <c r="N21" s="110">
        <v>179.06</v>
      </c>
      <c r="O21" s="110"/>
      <c r="P21" s="88">
        <f t="shared" si="1"/>
        <v>0.037304166666666666</v>
      </c>
      <c r="Q21" s="89"/>
      <c r="R21" s="111">
        <f t="shared" si="5"/>
        <v>-0.0388757180674264</v>
      </c>
    </row>
    <row r="22" spans="2:18" ht="15" customHeight="1">
      <c r="B22" s="82">
        <f t="shared" si="4"/>
        <v>17</v>
      </c>
      <c r="C22" s="83" t="s">
        <v>71</v>
      </c>
      <c r="D22" s="101"/>
      <c r="E22" s="101"/>
      <c r="F22" s="103">
        <v>14.8914</v>
      </c>
      <c r="G22" s="103">
        <v>20.2354</v>
      </c>
      <c r="H22" s="103">
        <v>21.6775</v>
      </c>
      <c r="I22" s="103">
        <v>6.9952</v>
      </c>
      <c r="J22" s="85">
        <v>200</v>
      </c>
      <c r="K22" s="85">
        <v>351</v>
      </c>
      <c r="L22" s="86">
        <f t="shared" si="0"/>
        <v>0.008908179843304843</v>
      </c>
      <c r="M22" s="87">
        <f t="shared" si="3"/>
        <v>-0.008908179843304843</v>
      </c>
      <c r="N22" s="110">
        <v>718.77</v>
      </c>
      <c r="O22" s="110">
        <v>670.04</v>
      </c>
      <c r="P22" s="88">
        <f t="shared" si="1"/>
        <v>0.22928316120607783</v>
      </c>
      <c r="Q22" s="89"/>
      <c r="R22" s="111"/>
    </row>
    <row r="23" spans="2:18" ht="15" customHeight="1">
      <c r="B23" s="82">
        <f t="shared" si="4"/>
        <v>18</v>
      </c>
      <c r="C23" s="83" t="s">
        <v>68</v>
      </c>
      <c r="D23" s="101"/>
      <c r="E23" s="101"/>
      <c r="F23" s="104">
        <v>14.2611</v>
      </c>
      <c r="G23" s="107">
        <v>5.1339</v>
      </c>
      <c r="H23" s="107">
        <v>21.6775</v>
      </c>
      <c r="I23" s="108">
        <v>3.9208</v>
      </c>
      <c r="J23" s="85">
        <v>200</v>
      </c>
      <c r="K23" s="85">
        <v>200</v>
      </c>
      <c r="L23" s="86">
        <f t="shared" si="0"/>
        <v>0.009373604166666667</v>
      </c>
      <c r="M23" s="87">
        <f t="shared" si="3"/>
        <v>-0.009373604166666667</v>
      </c>
      <c r="N23" s="110">
        <v>140.24</v>
      </c>
      <c r="O23" s="110">
        <v>142.37</v>
      </c>
      <c r="P23" s="88">
        <f t="shared" si="1"/>
        <v>0.04611718898385565</v>
      </c>
      <c r="Q23" s="89"/>
      <c r="R23" s="111">
        <f>M23-Q23-P23</f>
        <v>-0.05549079315052232</v>
      </c>
    </row>
    <row r="24" spans="2:18" ht="15" customHeight="1">
      <c r="B24" s="82">
        <f t="shared" si="4"/>
        <v>19</v>
      </c>
      <c r="C24" s="83" t="s">
        <v>61</v>
      </c>
      <c r="D24" s="101"/>
      <c r="E24" s="101"/>
      <c r="F24" s="104">
        <v>9.6577</v>
      </c>
      <c r="G24" s="107"/>
      <c r="H24" s="107"/>
      <c r="I24" s="108">
        <v>2.5067</v>
      </c>
      <c r="J24" s="85">
        <v>200</v>
      </c>
      <c r="K24" s="85">
        <v>200</v>
      </c>
      <c r="L24" s="86">
        <f t="shared" si="0"/>
        <v>0.0025342499999999996</v>
      </c>
      <c r="M24" s="87">
        <f t="shared" si="3"/>
        <v>-0.0025342499999999996</v>
      </c>
      <c r="N24" s="110">
        <v>157.14</v>
      </c>
      <c r="O24" s="110">
        <v>0</v>
      </c>
      <c r="P24" s="88">
        <f t="shared" si="1"/>
        <v>0.032737499999999996</v>
      </c>
      <c r="Q24" s="89"/>
      <c r="R24" s="111">
        <f>M24-Q24-P24</f>
        <v>-0.03527175</v>
      </c>
    </row>
    <row r="25" spans="2:18" ht="15" customHeight="1">
      <c r="B25" s="82">
        <f t="shared" si="4"/>
        <v>20</v>
      </c>
      <c r="C25" s="83" t="s">
        <v>64</v>
      </c>
      <c r="D25" s="101"/>
      <c r="E25" s="101"/>
      <c r="F25" s="103">
        <v>0.9168</v>
      </c>
      <c r="G25" s="103"/>
      <c r="H25" s="103"/>
      <c r="I25" s="103">
        <v>1.7791</v>
      </c>
      <c r="J25" s="85">
        <v>200</v>
      </c>
      <c r="K25" s="85">
        <v>351</v>
      </c>
      <c r="L25" s="86">
        <f t="shared" si="0"/>
        <v>0.0004021942070275403</v>
      </c>
      <c r="M25" s="87">
        <f t="shared" si="3"/>
        <v>-0.0004021942070275403</v>
      </c>
      <c r="N25" s="110">
        <v>319.08</v>
      </c>
      <c r="O25" s="110">
        <v>0</v>
      </c>
      <c r="P25" s="88">
        <f t="shared" si="1"/>
        <v>0.06647499999999999</v>
      </c>
      <c r="Q25" s="89"/>
      <c r="R25" s="111">
        <f>M25-Q25-P25</f>
        <v>-0.06687719420702753</v>
      </c>
    </row>
    <row r="26" spans="2:18" ht="15" customHeight="1">
      <c r="B26" s="82">
        <f t="shared" si="4"/>
        <v>21</v>
      </c>
      <c r="C26" s="83" t="s">
        <v>63</v>
      </c>
      <c r="D26" s="101"/>
      <c r="E26" s="101"/>
      <c r="F26" s="103">
        <v>0.6397</v>
      </c>
      <c r="G26" s="103"/>
      <c r="H26" s="103"/>
      <c r="I26" s="103">
        <v>0.4195</v>
      </c>
      <c r="J26" s="85">
        <v>200</v>
      </c>
      <c r="K26" s="85">
        <v>200</v>
      </c>
      <c r="L26" s="86">
        <f t="shared" si="0"/>
        <v>0.0002206666666666667</v>
      </c>
      <c r="M26" s="87">
        <f t="shared" si="3"/>
        <v>-0.0002206666666666667</v>
      </c>
      <c r="N26" s="110">
        <v>12.21</v>
      </c>
      <c r="O26" s="110">
        <v>12.34</v>
      </c>
      <c r="P26" s="88">
        <f t="shared" si="1"/>
        <v>0.004008612298195632</v>
      </c>
      <c r="Q26" s="89"/>
      <c r="R26" s="111">
        <f>M26-Q26-P26</f>
        <v>-0.004229278964862299</v>
      </c>
    </row>
    <row r="27" spans="2:18" ht="15" customHeight="1">
      <c r="B27" s="82">
        <f t="shared" si="4"/>
        <v>22</v>
      </c>
      <c r="C27" s="83" t="s">
        <v>20</v>
      </c>
      <c r="D27" s="113"/>
      <c r="E27" s="113"/>
      <c r="F27" s="105">
        <v>0.6038</v>
      </c>
      <c r="G27" s="107"/>
      <c r="H27" s="107"/>
      <c r="I27" s="108">
        <v>0.3951</v>
      </c>
      <c r="J27" s="114">
        <v>200</v>
      </c>
      <c r="K27" s="114">
        <v>351</v>
      </c>
      <c r="L27" s="115">
        <f t="shared" si="0"/>
        <v>0.00017269337606837606</v>
      </c>
      <c r="M27" s="116">
        <f t="shared" si="3"/>
        <v>-0.00017269337606837606</v>
      </c>
      <c r="N27" s="110">
        <v>39.71</v>
      </c>
      <c r="O27" s="110"/>
      <c r="P27" s="117">
        <f t="shared" si="1"/>
        <v>0.008272916666666666</v>
      </c>
      <c r="Q27" s="118"/>
      <c r="R27" s="119">
        <f>M27-Q27-P27</f>
        <v>-0.008445610042735042</v>
      </c>
    </row>
    <row r="28" spans="2:18" ht="12.75">
      <c r="B28" s="82">
        <f t="shared" si="4"/>
        <v>23</v>
      </c>
      <c r="C28" s="83" t="s">
        <v>74</v>
      </c>
      <c r="D28" s="113"/>
      <c r="E28" s="113"/>
      <c r="F28" s="121">
        <v>87.0067</v>
      </c>
      <c r="G28" s="120"/>
      <c r="H28" s="120"/>
      <c r="I28" s="120">
        <v>0.4021</v>
      </c>
      <c r="J28" s="120">
        <v>200</v>
      </c>
      <c r="K28" s="120">
        <v>200</v>
      </c>
      <c r="L28" s="115">
        <f t="shared" si="0"/>
        <v>0.018210166666666666</v>
      </c>
      <c r="M28" s="116">
        <f t="shared" si="3"/>
        <v>-0.018210166666666666</v>
      </c>
      <c r="N28" s="110">
        <v>0</v>
      </c>
      <c r="O28" s="110">
        <v>0</v>
      </c>
      <c r="P28" s="117">
        <f t="shared" si="1"/>
        <v>0</v>
      </c>
      <c r="Q28" s="112"/>
      <c r="R28" s="112"/>
    </row>
    <row r="29" spans="2:18" ht="15" customHeight="1">
      <c r="B29" s="82">
        <f t="shared" si="4"/>
        <v>24</v>
      </c>
      <c r="C29" s="83" t="s">
        <v>8</v>
      </c>
      <c r="D29" s="101"/>
      <c r="E29" s="101"/>
      <c r="F29" s="103">
        <v>112.446</v>
      </c>
      <c r="G29" s="103"/>
      <c r="H29" s="103"/>
      <c r="I29" s="103">
        <v>22.5616</v>
      </c>
      <c r="J29" s="85">
        <v>200</v>
      </c>
      <c r="K29" s="85">
        <v>351</v>
      </c>
      <c r="L29" s="86">
        <f t="shared" si="0"/>
        <v>0.026104502611585943</v>
      </c>
      <c r="M29" s="87">
        <f t="shared" si="3"/>
        <v>-0.026104502611585943</v>
      </c>
      <c r="N29" s="110">
        <v>2671.23</v>
      </c>
      <c r="O29" s="110">
        <v>1848.84</v>
      </c>
      <c r="P29" s="88">
        <f t="shared" si="1"/>
        <v>0.7759791844729345</v>
      </c>
      <c r="Q29" s="89"/>
      <c r="R29" s="111">
        <f aca="true" t="shared" si="6" ref="R29:R35">M29-Q29-P29</f>
        <v>-0.8020836870845204</v>
      </c>
    </row>
    <row r="30" spans="2:18" ht="15" customHeight="1">
      <c r="B30" s="82">
        <f t="shared" si="4"/>
        <v>25</v>
      </c>
      <c r="C30" s="83" t="s">
        <v>7</v>
      </c>
      <c r="D30" s="101"/>
      <c r="E30" s="101"/>
      <c r="F30" s="103">
        <v>58.0454</v>
      </c>
      <c r="G30" s="103">
        <v>5.1339</v>
      </c>
      <c r="H30" s="103">
        <v>21.6775</v>
      </c>
      <c r="I30" s="103">
        <v>8.5128</v>
      </c>
      <c r="J30" s="85">
        <v>200</v>
      </c>
      <c r="K30" s="85">
        <v>351</v>
      </c>
      <c r="L30" s="86">
        <f t="shared" si="0"/>
        <v>0.0162860727682811</v>
      </c>
      <c r="M30" s="87">
        <f t="shared" si="3"/>
        <v>-0.0162860727682811</v>
      </c>
      <c r="N30" s="110">
        <v>945.16</v>
      </c>
      <c r="O30" s="110">
        <v>131.33</v>
      </c>
      <c r="P30" s="88">
        <f t="shared" si="1"/>
        <v>0.212498314339981</v>
      </c>
      <c r="Q30" s="89"/>
      <c r="R30" s="111">
        <f t="shared" si="6"/>
        <v>-0.2287843871082621</v>
      </c>
    </row>
    <row r="31" spans="2:18" ht="15" customHeight="1">
      <c r="B31" s="82">
        <f t="shared" si="4"/>
        <v>26</v>
      </c>
      <c r="C31" s="83" t="s">
        <v>6</v>
      </c>
      <c r="D31" s="101"/>
      <c r="E31" s="101"/>
      <c r="F31" s="103">
        <v>29.7427</v>
      </c>
      <c r="G31" s="103"/>
      <c r="H31" s="103">
        <v>21.6775</v>
      </c>
      <c r="I31" s="103">
        <v>5.952</v>
      </c>
      <c r="J31" s="85">
        <v>200</v>
      </c>
      <c r="K31" s="85">
        <v>200</v>
      </c>
      <c r="L31" s="86">
        <f t="shared" si="0"/>
        <v>0.011952541666666667</v>
      </c>
      <c r="M31" s="87">
        <f t="shared" si="3"/>
        <v>-0.011952541666666667</v>
      </c>
      <c r="N31" s="110">
        <v>124.04</v>
      </c>
      <c r="O31" s="110">
        <v>167.38</v>
      </c>
      <c r="P31" s="88">
        <f t="shared" si="1"/>
        <v>0.04571108736942071</v>
      </c>
      <c r="Q31" s="89"/>
      <c r="R31" s="111">
        <f t="shared" si="6"/>
        <v>-0.05766362903608738</v>
      </c>
    </row>
    <row r="32" spans="2:18" ht="15" customHeight="1">
      <c r="B32" s="82">
        <f t="shared" si="4"/>
        <v>27</v>
      </c>
      <c r="C32" s="83" t="s">
        <v>17</v>
      </c>
      <c r="D32" s="101"/>
      <c r="E32" s="101"/>
      <c r="F32" s="103"/>
      <c r="G32" s="103"/>
      <c r="H32" s="103"/>
      <c r="I32" s="103">
        <v>0.6515</v>
      </c>
      <c r="J32" s="85">
        <v>200</v>
      </c>
      <c r="K32" s="85">
        <v>200</v>
      </c>
      <c r="L32" s="86">
        <f t="shared" si="0"/>
        <v>0.00013572916666666667</v>
      </c>
      <c r="M32" s="87">
        <f t="shared" si="3"/>
        <v>-0.00013572916666666667</v>
      </c>
      <c r="N32" s="110">
        <v>44.11</v>
      </c>
      <c r="O32" s="110"/>
      <c r="P32" s="88">
        <f t="shared" si="1"/>
        <v>0.009189583333333333</v>
      </c>
      <c r="Q32" s="89"/>
      <c r="R32" s="111">
        <f t="shared" si="6"/>
        <v>-0.009325312499999999</v>
      </c>
    </row>
    <row r="33" spans="2:18" ht="15" customHeight="1">
      <c r="B33" s="82">
        <f t="shared" si="4"/>
        <v>28</v>
      </c>
      <c r="C33" s="83" t="s">
        <v>16</v>
      </c>
      <c r="D33" s="101"/>
      <c r="E33" s="101"/>
      <c r="F33" s="103">
        <v>18.2974</v>
      </c>
      <c r="G33" s="103"/>
      <c r="H33" s="103"/>
      <c r="I33" s="103">
        <v>5.0724</v>
      </c>
      <c r="J33" s="85">
        <v>200</v>
      </c>
      <c r="K33" s="85">
        <v>200</v>
      </c>
      <c r="L33" s="86">
        <f t="shared" si="0"/>
        <v>0.004868708333333333</v>
      </c>
      <c r="M33" s="87">
        <f t="shared" si="3"/>
        <v>-0.004868708333333333</v>
      </c>
      <c r="N33" s="110">
        <v>526.64</v>
      </c>
      <c r="O33" s="110"/>
      <c r="P33" s="88">
        <f t="shared" si="1"/>
        <v>0.10971666666666667</v>
      </c>
      <c r="Q33" s="89"/>
      <c r="R33" s="111">
        <f t="shared" si="6"/>
        <v>-0.114585375</v>
      </c>
    </row>
    <row r="34" spans="2:18" ht="15" customHeight="1">
      <c r="B34" s="82">
        <f t="shared" si="4"/>
        <v>29</v>
      </c>
      <c r="C34" s="83" t="s">
        <v>21</v>
      </c>
      <c r="D34" s="101"/>
      <c r="E34" s="101"/>
      <c r="F34" s="103">
        <v>0.5269</v>
      </c>
      <c r="G34" s="103"/>
      <c r="H34" s="103"/>
      <c r="I34" s="103">
        <v>0.7274</v>
      </c>
      <c r="J34" s="85">
        <v>200</v>
      </c>
      <c r="K34" s="85">
        <v>351</v>
      </c>
      <c r="L34" s="86">
        <f t="shared" si="0"/>
        <v>0.00019611936134852803</v>
      </c>
      <c r="M34" s="87">
        <f t="shared" si="3"/>
        <v>-0.00019611936134852803</v>
      </c>
      <c r="N34" s="110">
        <v>10.89</v>
      </c>
      <c r="O34" s="110"/>
      <c r="P34" s="88">
        <f t="shared" si="1"/>
        <v>0.0022687500000000004</v>
      </c>
      <c r="Q34" s="89"/>
      <c r="R34" s="111">
        <f t="shared" si="6"/>
        <v>-0.0024648693613485285</v>
      </c>
    </row>
    <row r="35" spans="2:18" ht="15" customHeight="1">
      <c r="B35" s="82">
        <f t="shared" si="4"/>
        <v>30</v>
      </c>
      <c r="C35" s="83" t="s">
        <v>57</v>
      </c>
      <c r="D35" s="101"/>
      <c r="E35" s="101"/>
      <c r="F35" s="103">
        <v>1.2031</v>
      </c>
      <c r="G35" s="103">
        <v>2.0438</v>
      </c>
      <c r="H35" s="103"/>
      <c r="I35" s="103">
        <v>2.055</v>
      </c>
      <c r="J35" s="85">
        <v>200</v>
      </c>
      <c r="K35" s="85">
        <v>351</v>
      </c>
      <c r="L35" s="86">
        <f t="shared" si="0"/>
        <v>0.0007372080365622034</v>
      </c>
      <c r="M35" s="87">
        <f t="shared" si="3"/>
        <v>-0.0007372080365622034</v>
      </c>
      <c r="N35" s="110">
        <v>91.98</v>
      </c>
      <c r="O35" s="110">
        <v>38.2</v>
      </c>
      <c r="P35" s="88">
        <f t="shared" si="1"/>
        <v>0.023697162867996203</v>
      </c>
      <c r="Q35" s="89"/>
      <c r="R35" s="111">
        <f t="shared" si="6"/>
        <v>-0.024434370904558408</v>
      </c>
    </row>
    <row r="36" spans="2:18" ht="12.75">
      <c r="B36" s="82">
        <f t="shared" si="4"/>
        <v>31</v>
      </c>
      <c r="C36" s="83" t="s">
        <v>5</v>
      </c>
      <c r="D36" s="102"/>
      <c r="E36" s="101"/>
      <c r="F36" s="103">
        <v>4.6826</v>
      </c>
      <c r="G36" s="103"/>
      <c r="H36" s="103">
        <v>17.4122</v>
      </c>
      <c r="I36" s="103">
        <v>1.2064</v>
      </c>
      <c r="J36" s="85">
        <v>200</v>
      </c>
      <c r="K36" s="85">
        <v>351</v>
      </c>
      <c r="L36" s="86">
        <f t="shared" si="0"/>
        <v>0.0031857268518518515</v>
      </c>
      <c r="M36" s="87">
        <f t="shared" si="3"/>
        <v>-0.0031857268518518515</v>
      </c>
      <c r="N36" s="110">
        <v>99.85</v>
      </c>
      <c r="O36" s="110">
        <v>85.52</v>
      </c>
      <c r="P36" s="88">
        <f>N36/200/24+O36/351/24</f>
        <v>0.030954030151946817</v>
      </c>
      <c r="Q36" s="112"/>
      <c r="R36" s="112"/>
    </row>
    <row r="37" spans="2:18" ht="15" customHeight="1">
      <c r="B37" s="82">
        <f t="shared" si="4"/>
        <v>32</v>
      </c>
      <c r="C37" s="100" t="s">
        <v>2</v>
      </c>
      <c r="D37" s="101"/>
      <c r="E37" s="101"/>
      <c r="F37" s="106">
        <v>153.8437</v>
      </c>
      <c r="G37" s="106"/>
      <c r="H37" s="106">
        <v>46.8942</v>
      </c>
      <c r="I37" s="109">
        <v>169.0167</v>
      </c>
      <c r="J37" s="85">
        <v>200</v>
      </c>
      <c r="K37" s="85">
        <v>200</v>
      </c>
      <c r="L37" s="86">
        <f t="shared" si="0"/>
        <v>0.07703220833333332</v>
      </c>
      <c r="M37" s="87">
        <f t="shared" si="3"/>
        <v>-0.07703220833333332</v>
      </c>
      <c r="N37" s="110">
        <v>25871.35</v>
      </c>
      <c r="O37" s="110">
        <v>2793.12</v>
      </c>
      <c r="P37" s="88">
        <f t="shared" si="1"/>
        <v>5.721431534900286</v>
      </c>
      <c r="Q37" s="89"/>
      <c r="R37" s="111">
        <f>M37-Q37-P37</f>
        <v>-5.7984637432336195</v>
      </c>
    </row>
    <row r="38" spans="2:18" ht="15" customHeight="1">
      <c r="B38" s="82">
        <f t="shared" si="4"/>
        <v>33</v>
      </c>
      <c r="C38" s="83" t="s">
        <v>37</v>
      </c>
      <c r="D38" s="101"/>
      <c r="E38" s="101"/>
      <c r="F38" s="104">
        <v>0.4451</v>
      </c>
      <c r="G38" s="104"/>
      <c r="H38" s="104"/>
      <c r="I38" s="104">
        <v>0.1806</v>
      </c>
      <c r="J38" s="85">
        <v>200</v>
      </c>
      <c r="K38" s="85">
        <v>200</v>
      </c>
      <c r="L38" s="86">
        <f t="shared" si="0"/>
        <v>0.00013035416666666667</v>
      </c>
      <c r="M38" s="87">
        <f t="shared" si="3"/>
        <v>-0.00013035416666666667</v>
      </c>
      <c r="N38" s="110">
        <v>19.53</v>
      </c>
      <c r="O38" s="110"/>
      <c r="P38" s="88">
        <f t="shared" si="1"/>
        <v>0.00406875</v>
      </c>
      <c r="Q38" s="89"/>
      <c r="R38" s="111">
        <f>M38-Q38-P38</f>
        <v>-0.004199104166666667</v>
      </c>
    </row>
    <row r="39" spans="2:18" ht="15" customHeight="1">
      <c r="B39" s="82">
        <f t="shared" si="4"/>
        <v>34</v>
      </c>
      <c r="C39" s="83" t="s">
        <v>67</v>
      </c>
      <c r="D39" s="101"/>
      <c r="E39" s="101"/>
      <c r="F39" s="104">
        <v>4.9503</v>
      </c>
      <c r="G39" s="104"/>
      <c r="H39" s="104"/>
      <c r="I39" s="104">
        <v>1.6111</v>
      </c>
      <c r="J39" s="85">
        <v>200</v>
      </c>
      <c r="K39" s="85">
        <v>200</v>
      </c>
      <c r="L39" s="86">
        <f t="shared" si="0"/>
        <v>0.0013669583333333335</v>
      </c>
      <c r="M39" s="87">
        <f t="shared" si="3"/>
        <v>-0.0013669583333333335</v>
      </c>
      <c r="N39" s="110">
        <v>186.8</v>
      </c>
      <c r="O39" s="110"/>
      <c r="P39" s="88">
        <f t="shared" si="1"/>
        <v>0.03891666666666667</v>
      </c>
      <c r="Q39" s="89"/>
      <c r="R39" s="111">
        <f>M39-Q39-P39</f>
        <v>-0.040283625</v>
      </c>
    </row>
    <row r="43" spans="4:18" ht="15">
      <c r="D43" s="91"/>
      <c r="E43" s="91"/>
      <c r="F43" s="92"/>
      <c r="G43" s="92"/>
      <c r="H43" s="92"/>
      <c r="I43" s="92"/>
      <c r="J43" s="92"/>
      <c r="K43" s="92"/>
      <c r="L43" s="91"/>
      <c r="M43" s="91"/>
      <c r="N43" s="93"/>
      <c r="O43" s="93"/>
      <c r="P43" s="91"/>
      <c r="Q43" s="91"/>
      <c r="R43" s="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dyashchuk</dc:creator>
  <cp:keywords/>
  <dc:description/>
  <cp:lastModifiedBy>Горбунова Ирина Анатольевна</cp:lastModifiedBy>
  <cp:lastPrinted>2019-02-05T05:35:11Z</cp:lastPrinted>
  <dcterms:created xsi:type="dcterms:W3CDTF">2009-11-03T06:23:17Z</dcterms:created>
  <dcterms:modified xsi:type="dcterms:W3CDTF">2019-02-07T07:03:54Z</dcterms:modified>
  <cp:category/>
  <cp:version/>
  <cp:contentType/>
  <cp:contentStatus/>
</cp:coreProperties>
</file>